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C578" lockStructure="1"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Quote" sheetId="2" state="visible" r:id="rId2"/>
    <sheet name="Quotes" sheetId="3" state="visible" r:id="rId3"/>
    <sheet name="Snag lists" sheetId="4" state="visible" r:id="rId4"/>
    <sheet name="Progress claims" sheetId="5" state="visible" r:id="rId5"/>
    <sheet name="Price list" sheetId="6" state="visible" r:id="rId6"/>
    <sheet name="Your lists" sheetId="7" state="visible" r:id="rId7"/>
    <sheet name="Settings" sheetId="8" state="visible" r:id="rId8"/>
    <sheet name="Terms" sheetId="9" state="visible" r:id="rId9"/>
    <sheet name="Fixed" sheetId="10" state="veryHidden" r:id="rId10"/>
  </sheets>
  <definedNames>
    <definedName name="CompanyName">Settings!$D$7</definedName>
    <definedName name="ReportDate">Settings!$D$8</definedName>
    <definedName name="VAT">Settings!$D$9</definedName>
    <definedName name="LabourRate">Settings!$D$10</definedName>
    <definedName name="StdRate">Settings!$D$11</definedName>
    <definedName name="DayHours">Settings!$D$12</definedName>
    <definedName name="OTRate">Settings!$D$13</definedName>
    <definedName name="PassMark">Settings!$D$14</definedName>
    <definedName name="ValidDays">Settings!$D$15</definedName>
    <definedName name="PayDays">Settings!$D$16</definedName>
    <definedName name="CertDays">Settings!$D$17</definedName>
    <definedName name="ServiceDays">Settings!$D$18</definedName>
    <definedName name="Retention">Settings!$D$19</definedName>
    <definedName name="LateLimit">Settings!$D$20</definedName>
    <definedName name="PlantRate">Settings!$D$21</definedName>
    <definedName name="L_QuoteStatus">Fixed!$A$1:$A$4</definedName>
    <definedName name="L_InvStatus">Fixed!$B$1:$B$3</definedName>
    <definedName name="L_ClaimStatus">Fixed!$C$1:$C$3</definedName>
    <definedName name="L_OrderStatus">Fixed!$D$1:$D$3</definedName>
    <definedName name="L_JobStatus">Fixed!$E$1:$E$5</definedName>
    <definedName name="L_IncStatus">Fixed!$F$1:$F$3</definedName>
    <definedName name="L_Severity">Fixed!$G$1:$G$4</definedName>
    <definedName name="L_Priority">Fixed!$H$1:$H$3</definedName>
    <definedName name="L_YesNo">Fixed!$I$1:$I$2</definedName>
    <definedName name="L_OKFault">Fixed!$J$1:$J$3</definedName>
    <definedName name="L_PassFail">Fixed!$K$1:$K$2</definedName>
    <definedName name="L_Weather">Fixed!$L$1:$L$5</definedName>
    <definedName name="L_EntryTypes">Fixed!$M$1:$M$7</definedName>
    <definedName name="L_PatrolResult">Fixed!$N$1:$N$2</definedName>
    <definedName name="L_BlastResult">Fixed!$O$1:$O$4</definedName>
    <definedName name="L_PlantStatus">Fixed!$P$1:$P$3</definedName>
    <definedName name="L_SnagStatus">Fixed!$Q$1:$Q$3</definedName>
    <definedName name="L_RecStatus">Fixed!$R$1:$R$3</definedName>
    <definedName name="L_CertStatus">Fixed!$S$1:$S$3</definedName>
    <definedName name="L_SchedStatus">Fixed!$T$1:$T$3</definedName>
    <definedName name="Staff">'Your lists'!$A$8:$A$19</definedName>
    <definedName name="Sites">'Your lists'!$B$8:$B$19</definedName>
    <definedName name="Clients">'Your lists'!$C$8:$C$19</definedName>
    <definedName name="Trades">'Your lists'!$D$8:$D$19</definedName>
    <definedName name="Items">'Price list'!$A$8:$A$27</definedName>
    <definedName name="ItemUnits">'Price list'!$B$8:$B$27</definedName>
    <definedName name="ItemPrices">'Price list'!$C$8:$C$27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 h:mm:ss"/>
    <numFmt numFmtId="165" formatCode="dd/mm/yyyy"/>
    <numFmt numFmtId="166" formatCode="&quot;R&quot; #,##0.00"/>
    <numFmt numFmtId="167" formatCode="0.0"/>
    <numFmt numFmtId="168" formatCode="0.##"/>
    <numFmt numFmtId="169" formatCode="mmmm yyyy"/>
    <numFmt numFmtId="170" formatCode="mmm yyyy"/>
    <numFmt numFmtId="171" formatCode="#,##0.##"/>
  </numFmts>
  <fonts count="19">
    <font>
      <name val="Calibri"/>
      <family val="2"/>
      <color theme="1"/>
      <sz val="11"/>
      <scheme val="minor"/>
    </font>
    <font>
      <name val="Calibri"/>
      <b val="1"/>
      <color rgb="006E7178"/>
      <sz val="9"/>
    </font>
    <font>
      <name val="Calibri"/>
      <b val="1"/>
      <color rgb="001F2125"/>
      <sz val="17"/>
    </font>
    <font>
      <name val="Calibri"/>
      <color rgb="006E7178"/>
      <sz val="10"/>
    </font>
    <font>
      <name val="Calibri"/>
      <b val="1"/>
      <color rgb="00A8894F"/>
      <sz val="8"/>
    </font>
    <font>
      <name val="Calibri"/>
      <b val="1"/>
      <color rgb="00FFFFFF"/>
      <sz val="9"/>
    </font>
    <font>
      <name val="Calibri"/>
      <color rgb="002B2D31"/>
      <sz val="10"/>
    </font>
    <font>
      <name val="Calibri"/>
      <color rgb="001F2125"/>
      <sz val="10"/>
    </font>
    <font>
      <name val="Calibri"/>
      <i val="1"/>
      <color rgb="006E7178"/>
      <sz val="9"/>
    </font>
    <font>
      <name val="Calibri"/>
      <b val="1"/>
      <color rgb="00A8894F"/>
      <sz val="9"/>
    </font>
    <font>
      <name val="Calibri"/>
      <b val="1"/>
      <color rgb="001F2125"/>
      <sz val="14"/>
    </font>
    <font>
      <name val="Calibri"/>
      <b val="1"/>
      <color rgb="00A8894F"/>
      <sz val="11"/>
    </font>
    <font>
      <name val="Calibri"/>
      <b val="1"/>
      <color rgb="001F2125"/>
      <sz val="10"/>
    </font>
    <font>
      <name val="Calibri"/>
      <color rgb="006E7178"/>
      <sz val="9"/>
    </font>
    <font>
      <name val="Calibri"/>
      <b val="1"/>
      <color rgb="002B2D31"/>
      <sz val="10"/>
    </font>
    <font>
      <name val="Calibri"/>
      <b val="1"/>
      <color rgb="00A8894F"/>
      <sz val="10"/>
    </font>
    <font>
      <name val="Calibri"/>
      <b val="1"/>
      <color rgb="006E7178"/>
      <sz val="8"/>
    </font>
    <font>
      <name val="Calibri"/>
      <b val="1"/>
      <color rgb="001F2125"/>
      <sz val="18"/>
    </font>
    <font>
      <name val="Calibri"/>
      <color rgb="002B2D31"/>
      <sz val="11"/>
    </font>
  </fonts>
  <fills count="5">
    <fill>
      <patternFill/>
    </fill>
    <fill>
      <patternFill patternType="gray125"/>
    </fill>
    <fill>
      <patternFill patternType="solid">
        <fgColor rgb="001F2125"/>
      </patternFill>
    </fill>
    <fill>
      <patternFill patternType="solid">
        <fgColor rgb="00F3F3F1"/>
      </patternFill>
    </fill>
    <fill>
      <patternFill patternType="solid">
        <fgColor rgb="00F3EEE6"/>
      </patternFill>
    </fill>
  </fills>
  <borders count="14">
    <border>
      <left/>
      <right/>
      <top/>
      <bottom/>
      <diagonal/>
    </border>
    <border>
      <left style="dashed">
        <color rgb="006E7178"/>
      </left>
      <top style="dashed">
        <color rgb="006E7178"/>
      </top>
    </border>
    <border>
      <right style="dashed">
        <color rgb="006E7178"/>
      </right>
      <top style="dashed">
        <color rgb="006E7178"/>
      </top>
    </border>
    <border>
      <left style="dashed">
        <color rgb="006E7178"/>
      </left>
    </border>
    <border>
      <right style="dashed">
        <color rgb="006E7178"/>
      </right>
    </border>
    <border>
      <left style="dashed">
        <color rgb="006E7178"/>
      </left>
      <bottom style="dashed">
        <color rgb="006E7178"/>
      </bottom>
    </border>
    <border>
      <right style="dashed">
        <color rgb="006E7178"/>
      </right>
      <bottom style="dashed">
        <color rgb="006E7178"/>
      </bottom>
    </border>
    <border>
      <top style="medium">
        <color rgb="00A8894F"/>
      </top>
    </border>
    <border>
      <left style="thin">
        <color rgb="00C9CBCF"/>
      </left>
      <right style="thin">
        <color rgb="00C9CBCF"/>
      </right>
      <top style="thin">
        <color rgb="00C9CBCF"/>
      </top>
      <bottom style="thin">
        <color rgb="00C9CBCF"/>
      </bottom>
    </border>
    <border>
      <left/>
      <right/>
      <top style="thin">
        <color rgb="00C9CBCF"/>
      </top>
      <bottom/>
      <diagonal/>
    </border>
    <border>
      <left/>
      <right style="thin">
        <color rgb="00C9CBCF"/>
      </right>
      <top style="thin">
        <color rgb="00C9CBCF"/>
      </top>
      <bottom/>
      <diagonal/>
    </border>
    <border>
      <left/>
      <right style="thin">
        <color rgb="00C9CBCF"/>
      </right>
      <top style="thin">
        <color rgb="00C9CBCF"/>
      </top>
      <bottom style="thin">
        <color rgb="00C9CBCF"/>
      </bottom>
      <diagonal/>
    </border>
    <border>
      <left/>
      <right/>
      <top style="thin">
        <color rgb="00C9CBCF"/>
      </top>
      <bottom style="thin">
        <color rgb="00C9CBCF"/>
      </bottom>
      <diagonal/>
    </border>
    <border/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2" pivotButton="0" quotePrefix="0" xfId="0"/>
    <xf numFmtId="0" fontId="2" fillId="0" borderId="0" pivotButton="0" quotePrefix="0" xfId="0"/>
    <xf numFmtId="0" fontId="0" fillId="0" borderId="3" pivotButton="0" quotePrefix="0" xfId="0"/>
    <xf numFmtId="0" fontId="0" fillId="0" borderId="4" pivotButton="0" quotePrefix="0" xfId="0"/>
    <xf numFmtId="0" fontId="3" fillId="0" borderId="0" pivotButton="0" quotePrefix="0" xfId="0"/>
    <xf numFmtId="0" fontId="0" fillId="0" borderId="5" pivotButton="0" quotePrefix="0" xfId="0"/>
    <xf numFmtId="0" fontId="0" fillId="0" borderId="6" pivotButton="0" quotePrefix="0" xfId="0"/>
    <xf numFmtId="0" fontId="4" fillId="0" borderId="0" pivotButton="0" quotePrefix="0" xfId="0"/>
    <xf numFmtId="0" fontId="0" fillId="0" borderId="7" pivotButton="0" quotePrefix="0" xfId="0"/>
    <xf numFmtId="0" fontId="12" fillId="0" borderId="0" pivotButton="0" quotePrefix="0" xfId="0"/>
    <xf numFmtId="169" fontId="7" fillId="0" borderId="8" applyAlignment="1" applyProtection="1" pivotButton="0" quotePrefix="0" xfId="0">
      <alignment vertical="top"/>
      <protection locked="0" hidden="0"/>
    </xf>
    <xf numFmtId="165" fontId="13" fillId="0" borderId="0" applyProtection="1" pivotButton="0" quotePrefix="0" xfId="0">
      <protection locked="1" hidden="1"/>
    </xf>
    <xf numFmtId="0" fontId="8" fillId="0" borderId="0" pivotButton="0" quotePrefix="0" xfId="0"/>
    <xf numFmtId="0" fontId="15" fillId="0" borderId="0" pivotButton="0" quotePrefix="0" xfId="0"/>
    <xf numFmtId="0" fontId="16" fillId="3" borderId="7" applyAlignment="1" applyProtection="1" pivotButton="0" quotePrefix="0" xfId="0">
      <alignment vertical="bottom" indent="1"/>
      <protection locked="1" hidden="1"/>
    </xf>
    <xf numFmtId="0" fontId="0" fillId="3" borderId="7" applyProtection="1" pivotButton="0" quotePrefix="0" xfId="0">
      <protection locked="1" hidden="1"/>
    </xf>
    <xf numFmtId="0" fontId="16" fillId="4" borderId="7" applyAlignment="1" applyProtection="1" pivotButton="0" quotePrefix="0" xfId="0">
      <alignment vertical="bottom" indent="1"/>
      <protection locked="1" hidden="1"/>
    </xf>
    <xf numFmtId="0" fontId="0" fillId="4" borderId="7" applyProtection="1" pivotButton="0" quotePrefix="0" xfId="0">
      <protection locked="1" hidden="1"/>
    </xf>
    <xf numFmtId="1" fontId="17" fillId="3" borderId="13" applyAlignment="1" applyProtection="1" pivotButton="0" quotePrefix="0" xfId="0">
      <alignment horizontal="left" vertical="center" indent="1"/>
      <protection locked="1" hidden="1"/>
    </xf>
    <xf numFmtId="0" fontId="0" fillId="3" borderId="13" applyProtection="1" pivotButton="0" quotePrefix="0" xfId="0">
      <protection locked="1" hidden="1"/>
    </xf>
    <xf numFmtId="166" fontId="17" fillId="3" borderId="13" applyAlignment="1" applyProtection="1" pivotButton="0" quotePrefix="0" xfId="0">
      <alignment horizontal="left" vertical="center" indent="1"/>
      <protection locked="1" hidden="1"/>
    </xf>
    <xf numFmtId="1" fontId="17" fillId="4" borderId="13" applyAlignment="1" applyProtection="1" pivotButton="0" quotePrefix="0" xfId="0">
      <alignment horizontal="left" vertical="center" indent="1"/>
      <protection locked="1" hidden="1"/>
    </xf>
    <xf numFmtId="0" fontId="0" fillId="4" borderId="13" applyProtection="1" pivotButton="0" quotePrefix="0" xfId="0">
      <protection locked="1" hidden="1"/>
    </xf>
    <xf numFmtId="166" fontId="17" fillId="4" borderId="13" applyAlignment="1" applyProtection="1" pivotButton="0" quotePrefix="0" xfId="0">
      <alignment horizontal="left" vertical="center" indent="1"/>
      <protection locked="1" hidden="1"/>
    </xf>
    <xf numFmtId="0" fontId="5" fillId="2" borderId="8" applyAlignment="1" pivotButton="0" quotePrefix="0" xfId="0">
      <alignment horizontal="center" vertical="center" wrapText="1"/>
    </xf>
    <xf numFmtId="0" fontId="0" fillId="0" borderId="8" pivotButton="0" quotePrefix="0" xfId="0"/>
    <xf numFmtId="170" fontId="6" fillId="3" borderId="8" applyAlignment="1" applyProtection="1" pivotButton="0" quotePrefix="0" xfId="0">
      <alignment vertical="top"/>
      <protection locked="1" hidden="1"/>
    </xf>
    <xf numFmtId="1" fontId="6" fillId="3" borderId="8" applyAlignment="1" applyProtection="1" pivotButton="0" quotePrefix="0" xfId="0">
      <alignment vertical="top"/>
      <protection locked="1" hidden="1"/>
    </xf>
    <xf numFmtId="0" fontId="6" fillId="3" borderId="8" applyAlignment="1" applyProtection="1" pivotButton="0" quotePrefix="0" xfId="0">
      <alignment vertical="top"/>
      <protection locked="1" hidden="1"/>
    </xf>
    <xf numFmtId="171" fontId="6" fillId="3" borderId="8" applyAlignment="1" applyProtection="1" pivotButton="0" quotePrefix="0" xfId="0">
      <alignment vertical="top"/>
      <protection locked="1" hidden="1"/>
    </xf>
    <xf numFmtId="0" fontId="10" fillId="0" borderId="0" applyProtection="1" pivotButton="0" quotePrefix="0" xfId="0">
      <protection locked="1" hidden="1"/>
    </xf>
    <xf numFmtId="0" fontId="11" fillId="0" borderId="0" pivotButton="0" quotePrefix="0" xfId="0"/>
    <xf numFmtId="0" fontId="7" fillId="0" borderId="8" applyAlignment="1" applyProtection="1" pivotButton="0" quotePrefix="0" xfId="0">
      <alignment vertical="top"/>
      <protection locked="0" hidden="0"/>
    </xf>
    <xf numFmtId="0" fontId="0" fillId="0" borderId="11" applyProtection="1" pivotButton="0" quotePrefix="0" xfId="0">
      <protection locked="0" hidden="0"/>
    </xf>
    <xf numFmtId="165" fontId="6" fillId="3" borderId="8" applyAlignment="1" applyProtection="1" pivotButton="0" quotePrefix="0" xfId="0">
      <alignment vertical="top"/>
      <protection locked="1" hidden="1"/>
    </xf>
    <xf numFmtId="165" fontId="7" fillId="0" borderId="8" applyAlignment="1" applyProtection="1" pivotButton="0" quotePrefix="0" xfId="0">
      <alignment vertical="top"/>
      <protection locked="0" hidden="0"/>
    </xf>
    <xf numFmtId="0" fontId="0" fillId="0" borderId="12" applyProtection="1" pivotButton="0" quotePrefix="0" xfId="0">
      <protection locked="0" hidden="0"/>
    </xf>
    <xf numFmtId="0" fontId="13" fillId="0" borderId="8" pivotButton="0" quotePrefix="0" xfId="0"/>
    <xf numFmtId="168" fontId="7" fillId="0" borderId="8" applyAlignment="1" applyProtection="1" pivotButton="0" quotePrefix="0" xfId="0">
      <alignment vertical="top"/>
      <protection locked="0" hidden="0"/>
    </xf>
    <xf numFmtId="166" fontId="6" fillId="3" borderId="8" applyAlignment="1" applyProtection="1" pivotButton="0" quotePrefix="0" xfId="0">
      <alignment vertical="top"/>
      <protection locked="1" hidden="1"/>
    </xf>
    <xf numFmtId="166" fontId="14" fillId="4" borderId="8" applyAlignment="1" applyProtection="1" pivotButton="0" quotePrefix="0" xfId="0">
      <alignment vertical="top"/>
      <protection locked="1" hidden="1"/>
    </xf>
    <xf numFmtId="0" fontId="7" fillId="0" borderId="8" applyAlignment="1" applyProtection="1" pivotButton="0" quotePrefix="0" xfId="0">
      <alignment vertical="top" wrapText="1"/>
      <protection locked="0" hidden="0"/>
    </xf>
    <xf numFmtId="166" fontId="7" fillId="0" borderId="8" applyAlignment="1" applyProtection="1" pivotButton="0" quotePrefix="0" xfId="0">
      <alignment vertical="top"/>
      <protection locked="0" hidden="0"/>
    </xf>
    <xf numFmtId="0" fontId="9" fillId="0" borderId="0" pivotButton="0" quotePrefix="0" xfId="0"/>
    <xf numFmtId="9" fontId="7" fillId="0" borderId="8" applyAlignment="1" applyProtection="1" pivotButton="0" quotePrefix="0" xfId="0">
      <alignment vertical="top"/>
      <protection locked="0" hidden="0"/>
    </xf>
    <xf numFmtId="0" fontId="6" fillId="0" borderId="8" pivotButton="0" quotePrefix="0" xfId="0"/>
    <xf numFmtId="167" fontId="7" fillId="0" borderId="8" applyAlignment="1" applyProtection="1" pivotButton="0" quotePrefix="0" xfId="0">
      <alignment vertical="top"/>
      <protection locked="0" hidden="0"/>
    </xf>
    <xf numFmtId="2" fontId="7" fillId="0" borderId="8" applyAlignment="1" applyProtection="1" pivotButton="0" quotePrefix="0" xfId="0">
      <alignment vertical="top"/>
      <protection locked="0" hidden="0"/>
    </xf>
    <xf numFmtId="1" fontId="7" fillId="0" borderId="8" applyAlignment="1" applyProtection="1" pivotButton="0" quotePrefix="0" xfId="0">
      <alignment vertical="top"/>
      <protection locked="0" hidden="0"/>
    </xf>
    <xf numFmtId="0" fontId="1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Records per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'Dashboard'!C24</f>
              <strCache>
                <ptCount val="1"/>
                <pt idx="0">
                  <v>Quotes</v>
                </pt>
              </strCache>
            </strRef>
          </tx>
          <spPr>
            <a:solidFill>
              <a:srgbClr val="1F2125"/>
            </a:solidFill>
            <a:ln>
              <a:solidFill>
                <a:srgbClr val="1F2125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'Dashboard'!$C$25:$C$30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3.0</v>
                </pt>
                <pt idx="4">
                  <v>1.0</v>
                </pt>
                <pt idx="5">
                  <v>5.0</v>
                </pt>
              </numCache>
            </numRef>
          </val>
        </ser>
        <ser>
          <idx val="1"/>
          <order val="1"/>
          <tx>
            <strRef>
              <f>'Dashboard'!D24</f>
              <strCache>
                <ptCount val="1"/>
                <pt idx="0">
                  <v>Snag lists</v>
                </pt>
              </strCache>
            </strRef>
          </tx>
          <spPr>
            <a:solidFill>
              <a:srgbClr val="A8894F"/>
            </a:solidFill>
            <a:ln>
              <a:solidFill>
                <a:srgbClr val="A8894F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'Dashboard'!$D$25:$D$30</f>
              <numCache>
                <formatCode>General</formatCode>
                <ptCount val="6"/>
                <pt idx="0">
                  <v>0.0</v>
                </pt>
                <pt idx="1">
                  <v>0.0</v>
                </pt>
                <pt idx="2">
                  <v>0.0</v>
                </pt>
                <pt idx="3">
                  <v>3.0</v>
                </pt>
                <pt idx="4">
                  <v>1.0</v>
                </pt>
                <pt idx="5">
                  <v>5.0</v>
                </pt>
              </numCache>
            </numRef>
          </val>
        </ser>
        <ser>
          <idx val="2"/>
          <order val="2"/>
          <tx>
            <strRef>
              <f>'Dashboard'!E24</f>
              <strCache>
                <ptCount val="1"/>
                <pt idx="0">
                  <v>Progress claims</v>
                </pt>
              </strCache>
            </strRef>
          </tx>
          <spPr>
            <a:solidFill>
              <a:srgbClr val="6E7178"/>
            </a:solidFill>
            <a:ln>
              <a:solidFill>
                <a:srgbClr val="6E7178"/>
              </a:solidFill>
              <a:prstDash val="solid"/>
            </a:ln>
          </spPr>
          <cat>
            <strRef>
              <f>'Dashboard'!$A$25:$A$30</f>
              <strCache>
                <ptCount val="6"/>
                <pt idx="0">
                  <v>May 2026</v>
                </pt>
                <pt idx="1">
                  <v>Jun 2026</v>
                </pt>
                <pt idx="2">
                  <v>Jul 2026</v>
                </pt>
                <pt idx="3">
                  <v>Aug 2026</v>
                </pt>
                <pt idx="4">
                  <v>Sep 2026</v>
                </pt>
                <pt idx="5">
                  <v>Oct 2026</v>
                </pt>
              </strCache>
            </strRef>
          </cat>
          <val>
            <numRef>
              <f>'Dashboard'!$E$25:$E$30</f>
              <numCache>
                <formatCode>General</formatCode>
                <ptCount val="6"/>
                <pt idx="0">
                  <v>0.0</v>
                </pt>
                <pt idx="1">
                  <v>2.0</v>
                </pt>
                <pt idx="2">
                  <v>2.0</v>
                </pt>
                <pt idx="3">
                  <v>2.0</v>
                </pt>
                <pt idx="4">
                  <v>2.0</v>
                </pt>
                <pt idx="5">
                  <v>1.0</v>
                </pt>
              </numCache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Quotes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'Dashboard'!D40</f>
              <strCache>
                <ptCount val="1"/>
                <pt idx="0">
                  <v>Count (all time)</v>
                </pt>
              </strCache>
            </strRef>
          </tx>
          <spPr>
            <a:solidFill>
              <a:srgbClr val="A8894F"/>
            </a:solidFill>
            <a:ln>
              <a:solidFill>
                <a:srgbClr val="A8894F"/>
              </a:solidFill>
              <a:prstDash val="solid"/>
            </a:ln>
          </spPr>
          <cat>
            <strRef>
              <f>'Dashboard'!$A$41:$A$44</f>
              <strCache>
                <ptCount val="4"/>
                <pt idx="0">
                  <v>Draft</v>
                </pt>
                <pt idx="1">
                  <v>Sent</v>
                </pt>
                <pt idx="2">
                  <v>Accepted</v>
                </pt>
                <pt idx="3">
                  <v>Declined</v>
                </pt>
              </strCache>
            </strRef>
          </cat>
          <val>
            <numRef>
              <f>'Dashboard'!$D$41:$D$44</f>
              <numCache>
                <formatCode>General</formatCode>
                <ptCount val="4"/>
                <pt idx="0">
                  <v>1.0</v>
                </pt>
                <pt idx="1">
                  <v>3.0</v>
                </pt>
                <pt idx="2">
                  <v>4.0</v>
                </pt>
                <pt idx="3">
                  <v>1.0</v>
                </pt>
              </numCache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image" Target="/xl/media/image1.png" Id="rId3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 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 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 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39</row>
      <rowOff>0</rowOff>
    </from>
    <ext cx="540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11</col>
      <colOff>0</colOff>
      <row>0</row>
      <rowOff>0</rowOff>
    </from>
    <ext cx="314325" cy="4191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9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10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10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5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11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6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7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8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5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9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7</col>
      <colOff>0</colOff>
      <row>0</row>
      <rowOff>0</rowOff>
    </from>
    <ext cx="314325" cy="4191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Id="rIdSampleBg" Type="http://schemas.openxmlformats.org/officeDocument/2006/relationships/image" Target="../media/sample_background.png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Id="rIdSampleBg" Type="http://schemas.openxmlformats.org/officeDocument/2006/relationships/image" Target="../media/sample_background.png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Id="rIdSampleBg" Type="http://schemas.openxmlformats.org/officeDocument/2006/relationships/image" Target="../media/sample_background.png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Relationship Id="rIdSampleBg" Type="http://schemas.openxmlformats.org/officeDocument/2006/relationships/image" Target="../media/sample_background.png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 /><Relationship Id="rIdSampleBg" Type="http://schemas.openxmlformats.org/officeDocument/2006/relationships/image" Target="../media/sample_background.png" 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 /><Relationship Id="rIdSampleBg" Type="http://schemas.openxmlformats.org/officeDocument/2006/relationships/image" Target="../media/sample_background.png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 /><Relationship Id="rIdSampleBg" Type="http://schemas.openxmlformats.org/officeDocument/2006/relationships/image" Target="../media/sample_background.png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 /><Relationship Id="rIdSampleBg" Type="http://schemas.openxmlformats.org/officeDocument/2006/relationships/image" Target="../media/sample_background.png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 /><Relationship Id="rIdSampleBg" Type="http://schemas.openxmlformats.org/officeDocument/2006/relationships/image" Target="../media/sample_background.png" /></Relationships>
</file>

<file path=xl/worksheets/sheet1.xml><?xml version="1.0" encoding="utf-8"?>
<worksheet xmlns="http://schemas.openxmlformats.org/spreadsheetml/2006/main">
  <sheetPr>
    <tabColor rgb="00A8894F"/>
    <outlinePr summaryBelow="1" summaryRight="1"/>
    <pageSetUpPr fitToPage="1"/>
  </sheetPr>
  <dimension ref="A1:L4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26" customHeight="1">
      <c r="A1" s="1" t="inlineStr">
        <is>
          <t>YOUR LOGO HERE</t>
        </is>
      </c>
      <c r="B1" s="2" t="n"/>
      <c r="C1" s="3" t="inlineStr">
        <is>
          <t>YOUR BUILDING COMPANY  -  DASHBOARD</t>
        </is>
      </c>
    </row>
    <row r="2" ht="16" customHeight="1">
      <c r="A2" s="4" t="n"/>
      <c r="B2" s="5" t="n"/>
      <c r="C2" s="6" t="inlineStr">
        <is>
          <t>Pick a month - every figure and chart updates</t>
        </is>
      </c>
    </row>
    <row r="3" ht="14" customHeight="1">
      <c r="A3" s="7" t="n"/>
      <c r="B3" s="8" t="n"/>
      <c r="C3" s="9" t="inlineStr">
        <is>
          <t>SAMPLE prepared for Your Building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</row>
    <row r="6">
      <c r="A6" s="11" t="inlineStr">
        <is>
          <t>Month</t>
        </is>
      </c>
      <c r="B6" s="12" t="n">
        <v>46296</v>
      </c>
      <c r="C6" s="13">
        <f>DATE(YEAR(B6),MONTH(B6),1)</f>
        <v>46296.0</v>
      </c>
      <c r="D6" s="13">
        <f>EOMONTH(C6,0)</f>
        <v>46326.0</v>
      </c>
      <c r="E6" s="14" t="inlineStr">
        <is>
          <t>Type any date in the month.</t>
        </is>
      </c>
    </row>
    <row r="8">
      <c r="A8" s="15" t="inlineStr">
        <is>
          <t>QUOTES</t>
        </is>
      </c>
    </row>
    <row r="9">
      <c r="A9" s="16" t="inlineStr">
        <is>
          <t>QUOTES / TENDERS THIS MONTH</t>
        </is>
      </c>
      <c r="B9" s="17" t="n"/>
      <c r="C9" s="17" t="n"/>
      <c r="D9" s="17" t="n"/>
      <c r="E9" s="16" t="inlineStr">
        <is>
          <t>WORK WON (R)</t>
        </is>
      </c>
      <c r="F9" s="17" t="n"/>
      <c r="G9" s="17" t="n"/>
      <c r="H9" s="17" t="n"/>
      <c r="I9" s="18" t="inlineStr">
        <is>
          <t>AWAITING REPLY</t>
        </is>
      </c>
      <c r="J9" s="19" t="n"/>
      <c r="K9" s="19" t="n"/>
      <c r="L9" s="19" t="n"/>
    </row>
    <row r="10" ht="18" customHeight="1">
      <c r="A10" s="20">
        <f>COUNTIFS('Quotes'!$B$8:$B$57,"&gt;="&amp;$C$6,'Quotes'!$B$8:$B$57,"&lt;="&amp;$D$6)</f>
        <v>5.0</v>
      </c>
      <c r="B10" s="21" t="n"/>
      <c r="C10" s="21" t="n"/>
      <c r="D10" s="21" t="n"/>
      <c r="E10" s="22">
        <f>SUMIFS('Quotes'!$H$8:$H$57,'Quotes'!$J$8:$J$57,"Accepted")</f>
        <v>43688.5</v>
      </c>
      <c r="F10" s="21" t="n"/>
      <c r="G10" s="21" t="n"/>
      <c r="H10" s="21" t="n"/>
      <c r="I10" s="23">
        <f>COUNTIFS('Quotes'!$J$8:$J$57,"Sent")</f>
        <v>3.0</v>
      </c>
      <c r="J10" s="24" t="n"/>
      <c r="K10" s="24" t="n"/>
      <c r="L10" s="24" t="n"/>
    </row>
    <row r="11" ht="18" customHeight="1">
      <c r="A11" s="21" t="n"/>
      <c r="B11" s="21" t="n"/>
      <c r="C11" s="21" t="n"/>
      <c r="D11" s="21" t="n"/>
      <c r="E11" s="21" t="n"/>
      <c r="F11" s="21" t="n"/>
      <c r="G11" s="21" t="n"/>
      <c r="H11" s="21" t="n"/>
      <c r="I11" s="24" t="n"/>
      <c r="J11" s="24" t="n"/>
      <c r="K11" s="24" t="n"/>
      <c r="L11" s="24" t="n"/>
    </row>
    <row r="13">
      <c r="A13" s="15" t="inlineStr">
        <is>
          <t>SNAG LISTS</t>
        </is>
      </c>
    </row>
    <row r="14">
      <c r="A14" s="16" t="inlineStr">
        <is>
          <t>SNAGS STILL OPEN</t>
        </is>
      </c>
      <c r="B14" s="17" t="n"/>
      <c r="C14" s="17" t="n"/>
      <c r="D14" s="17" t="n"/>
      <c r="E14" s="16" t="inlineStr">
        <is>
          <t>FIXED THIS MONTH</t>
        </is>
      </c>
      <c r="F14" s="17" t="n"/>
      <c r="G14" s="17" t="n"/>
      <c r="H14" s="17" t="n"/>
      <c r="I14" s="18" t="inlineStr">
        <is>
          <t>LOGGED THIS MONTH</t>
        </is>
      </c>
      <c r="J14" s="19" t="n"/>
      <c r="K14" s="19" t="n"/>
      <c r="L14" s="19" t="n"/>
    </row>
    <row r="15" ht="18" customHeight="1">
      <c r="A15" s="20">
        <f>COUNTIF('Snag lists'!$I$8:$I$57,"Open")</f>
        <v>2.0</v>
      </c>
      <c r="B15" s="21" t="n"/>
      <c r="C15" s="21" t="n"/>
      <c r="D15" s="21" t="n"/>
      <c r="E15" s="20">
        <f>COUNTIFS('Snag lists'!$J$8:$J$57,"&gt;="&amp;$C$6,'Snag lists'!$J$8:$J$57,"&lt;="&amp;$D$6)</f>
        <v>4.0</v>
      </c>
      <c r="F15" s="21" t="n"/>
      <c r="G15" s="21" t="n"/>
      <c r="H15" s="21" t="n"/>
      <c r="I15" s="23">
        <f>COUNTIFS('Snag lists'!$B$8:$B$57,"&gt;="&amp;$C$6,'Snag lists'!$B$8:$B$57,"&lt;="&amp;$D$6)</f>
        <v>5.0</v>
      </c>
      <c r="J15" s="24" t="n"/>
      <c r="K15" s="24" t="n"/>
      <c r="L15" s="24" t="n"/>
    </row>
    <row r="16" ht="18" customHeight="1">
      <c r="A16" s="21" t="n"/>
      <c r="B16" s="21" t="n"/>
      <c r="C16" s="21" t="n"/>
      <c r="D16" s="21" t="n"/>
      <c r="E16" s="21" t="n"/>
      <c r="F16" s="21" t="n"/>
      <c r="G16" s="21" t="n"/>
      <c r="H16" s="21" t="n"/>
      <c r="I16" s="24" t="n"/>
      <c r="J16" s="24" t="n"/>
      <c r="K16" s="24" t="n"/>
      <c r="L16" s="24" t="n"/>
    </row>
    <row r="18">
      <c r="A18" s="15" t="inlineStr">
        <is>
          <t>PROGRESS CLAIMS</t>
        </is>
      </c>
    </row>
    <row r="19">
      <c r="A19" s="16" t="inlineStr">
        <is>
          <t>CLAIMED THIS MONTH (R)</t>
        </is>
      </c>
      <c r="B19" s="17" t="n"/>
      <c r="C19" s="17" t="n"/>
      <c r="D19" s="17" t="n"/>
      <c r="E19" s="16" t="inlineStr">
        <is>
          <t>CERTIFIED, NOT YET PAID (R)</t>
        </is>
      </c>
      <c r="F19" s="17" t="n"/>
      <c r="G19" s="17" t="n"/>
      <c r="H19" s="17" t="n"/>
      <c r="I19" s="18" t="inlineStr">
        <is>
          <t>RETENTION HELD (R)</t>
        </is>
      </c>
      <c r="J19" s="19" t="n"/>
      <c r="K19" s="19" t="n"/>
      <c r="L19" s="19" t="n"/>
    </row>
    <row r="20" ht="18" customHeight="1">
      <c r="A20" s="22">
        <f>SUMIFS('Progress claims'!$K$8:$K$57,'Progress claims'!$B$8:$B$57,"&gt;="&amp;$C$6,'Progress claims'!$B$8:$B$57,"&lt;="&amp;$D$6)</f>
        <v>177531.25</v>
      </c>
      <c r="B20" s="21" t="n"/>
      <c r="C20" s="21" t="n"/>
      <c r="D20" s="21" t="n"/>
      <c r="E20" s="22">
        <f>SUMIFS('Progress claims'!$K$8:$K$57,'Progress claims'!$L$8:$L$57,"Certified")</f>
        <v>377349.5</v>
      </c>
      <c r="F20" s="21" t="n"/>
      <c r="G20" s="21" t="n"/>
      <c r="H20" s="21" t="n"/>
      <c r="I20" s="25">
        <f>SUM('Progress claims'!$I$8:$I$57)</f>
        <v>82445.0</v>
      </c>
      <c r="J20" s="24" t="n"/>
      <c r="K20" s="24" t="n"/>
      <c r="L20" s="24" t="n"/>
    </row>
    <row r="21" ht="18" customHeight="1">
      <c r="A21" s="21" t="n"/>
      <c r="B21" s="21" t="n"/>
      <c r="C21" s="21" t="n"/>
      <c r="D21" s="21" t="n"/>
      <c r="E21" s="21" t="n"/>
      <c r="F21" s="21" t="n"/>
      <c r="G21" s="21" t="n"/>
      <c r="H21" s="21" t="n"/>
      <c r="I21" s="24" t="n"/>
      <c r="J21" s="24" t="n"/>
      <c r="K21" s="24" t="n"/>
      <c r="L21" s="24" t="n"/>
    </row>
    <row r="24" ht="44" customHeight="1">
      <c r="A24" s="26" t="inlineStr">
        <is>
          <t>Month (last 6)</t>
        </is>
      </c>
      <c r="B24" s="27" t="n"/>
      <c r="C24" s="26" t="inlineStr">
        <is>
          <t>Quotes</t>
        </is>
      </c>
      <c r="D24" s="26" t="inlineStr">
        <is>
          <t>Snag lists</t>
        </is>
      </c>
      <c r="E24" s="26" t="inlineStr">
        <is>
          <t>Progress claims</t>
        </is>
      </c>
    </row>
    <row r="25">
      <c r="A25" s="28">
        <f>DATE(YEAR($C$6),MONTH($C$6)-5,1)</f>
        <v>46143.0</v>
      </c>
      <c r="B25" s="27" t="n"/>
      <c r="C25" s="29">
        <f>COUNTIFS('Quotes'!$B$8:$B$57,"&gt;="&amp;$A25,'Quotes'!$B$8:$B$57,"&lt;="&amp;EOMONTH($A25,0))</f>
        <v>0.0</v>
      </c>
      <c r="D25" s="29">
        <f>COUNTIFS('Snag lists'!$B$8:$B$57,"&gt;="&amp;$A25,'Snag lists'!$B$8:$B$57,"&lt;="&amp;EOMONTH($A25,0))</f>
        <v>0.0</v>
      </c>
      <c r="E25" s="29">
        <f>COUNTIFS('Progress claims'!$B$8:$B$57,"&gt;="&amp;$A25,'Progress claims'!$B$8:$B$57,"&lt;="&amp;EOMONTH($A25,0))</f>
        <v>0.0</v>
      </c>
    </row>
    <row r="26">
      <c r="A26" s="28">
        <f>DATE(YEAR($C$6),MONTH($C$6)-4,1)</f>
        <v>46174.0</v>
      </c>
      <c r="B26" s="27" t="n"/>
      <c r="C26" s="29">
        <f>COUNTIFS('Quotes'!$B$8:$B$57,"&gt;="&amp;$A26,'Quotes'!$B$8:$B$57,"&lt;="&amp;EOMONTH($A26,0))</f>
        <v>0.0</v>
      </c>
      <c r="D26" s="29">
        <f>COUNTIFS('Snag lists'!$B$8:$B$57,"&gt;="&amp;$A26,'Snag lists'!$B$8:$B$57,"&lt;="&amp;EOMONTH($A26,0))</f>
        <v>0.0</v>
      </c>
      <c r="E26" s="29">
        <f>COUNTIFS('Progress claims'!$B$8:$B$57,"&gt;="&amp;$A26,'Progress claims'!$B$8:$B$57,"&lt;="&amp;EOMONTH($A26,0))</f>
        <v>2.0</v>
      </c>
    </row>
    <row r="27">
      <c r="A27" s="28">
        <f>DATE(YEAR($C$6),MONTH($C$6)-3,1)</f>
        <v>46204.0</v>
      </c>
      <c r="B27" s="27" t="n"/>
      <c r="C27" s="29">
        <f>COUNTIFS('Quotes'!$B$8:$B$57,"&gt;="&amp;$A27,'Quotes'!$B$8:$B$57,"&lt;="&amp;EOMONTH($A27,0))</f>
        <v>0.0</v>
      </c>
      <c r="D27" s="29">
        <f>COUNTIFS('Snag lists'!$B$8:$B$57,"&gt;="&amp;$A27,'Snag lists'!$B$8:$B$57,"&lt;="&amp;EOMONTH($A27,0))</f>
        <v>0.0</v>
      </c>
      <c r="E27" s="29">
        <f>COUNTIFS('Progress claims'!$B$8:$B$57,"&gt;="&amp;$A27,'Progress claims'!$B$8:$B$57,"&lt;="&amp;EOMONTH($A27,0))</f>
        <v>2.0</v>
      </c>
    </row>
    <row r="28">
      <c r="A28" s="28">
        <f>DATE(YEAR($C$6),MONTH($C$6)-2,1)</f>
        <v>46235.0</v>
      </c>
      <c r="B28" s="27" t="n"/>
      <c r="C28" s="29">
        <f>COUNTIFS('Quotes'!$B$8:$B$57,"&gt;="&amp;$A28,'Quotes'!$B$8:$B$57,"&lt;="&amp;EOMONTH($A28,0))</f>
        <v>3.0</v>
      </c>
      <c r="D28" s="29">
        <f>COUNTIFS('Snag lists'!$B$8:$B$57,"&gt;="&amp;$A28,'Snag lists'!$B$8:$B$57,"&lt;="&amp;EOMONTH($A28,0))</f>
        <v>3.0</v>
      </c>
      <c r="E28" s="29">
        <f>COUNTIFS('Progress claims'!$B$8:$B$57,"&gt;="&amp;$A28,'Progress claims'!$B$8:$B$57,"&lt;="&amp;EOMONTH($A28,0))</f>
        <v>2.0</v>
      </c>
    </row>
    <row r="29">
      <c r="A29" s="28">
        <f>DATE(YEAR($C$6),MONTH($C$6)-1,1)</f>
        <v>46266.0</v>
      </c>
      <c r="B29" s="27" t="n"/>
      <c r="C29" s="29">
        <f>COUNTIFS('Quotes'!$B$8:$B$57,"&gt;="&amp;$A29,'Quotes'!$B$8:$B$57,"&lt;="&amp;EOMONTH($A29,0))</f>
        <v>1.0</v>
      </c>
      <c r="D29" s="29">
        <f>COUNTIFS('Snag lists'!$B$8:$B$57,"&gt;="&amp;$A29,'Snag lists'!$B$8:$B$57,"&lt;="&amp;EOMONTH($A29,0))</f>
        <v>1.0</v>
      </c>
      <c r="E29" s="29">
        <f>COUNTIFS('Progress claims'!$B$8:$B$57,"&gt;="&amp;$A29,'Progress claims'!$B$8:$B$57,"&lt;="&amp;EOMONTH($A29,0))</f>
        <v>2.0</v>
      </c>
    </row>
    <row r="30">
      <c r="A30" s="28">
        <f>DATE(YEAR($C$6),MONTH($C$6)-0,1)</f>
        <v>46296.0</v>
      </c>
      <c r="B30" s="27" t="n"/>
      <c r="C30" s="29">
        <f>COUNTIFS('Quotes'!$B$8:$B$57,"&gt;="&amp;$A30,'Quotes'!$B$8:$B$57,"&lt;="&amp;EOMONTH($A30,0))</f>
        <v>5.0</v>
      </c>
      <c r="D30" s="29">
        <f>COUNTIFS('Snag lists'!$B$8:$B$57,"&gt;="&amp;$A30,'Snag lists'!$B$8:$B$57,"&lt;="&amp;EOMONTH($A30,0))</f>
        <v>5.0</v>
      </c>
      <c r="E30" s="29">
        <f>COUNTIFS('Progress claims'!$B$8:$B$57,"&gt;="&amp;$A30,'Progress claims'!$B$8:$B$57,"&lt;="&amp;EOMONTH($A30,0))</f>
        <v>1.0</v>
      </c>
    </row>
    <row r="39">
      <c r="A39" s="15" t="inlineStr">
        <is>
          <t>QUOTES - BREAKDOWN</t>
        </is>
      </c>
    </row>
    <row r="40" ht="30" customHeight="1">
      <c r="A40" s="26" t="inlineStr">
        <is>
          <t>Status</t>
        </is>
      </c>
      <c r="B40" s="27" t="n"/>
      <c r="C40" s="27" t="n"/>
      <c r="D40" s="26" t="inlineStr">
        <is>
          <t>Count (all time)</t>
        </is>
      </c>
    </row>
    <row r="41">
      <c r="A41" s="30" t="str">
        <f>Fixed!A1</f>
        <v>Draft</v>
      </c>
      <c r="B41" s="27" t="n"/>
      <c r="C41" s="27" t="n"/>
      <c r="D41" s="31">
        <f>IF(A41="","",COUNTIF('Quotes'!$J$8:$J$57,A41))</f>
        <v>1.0</v>
      </c>
    </row>
    <row r="42">
      <c r="A42" s="30" t="str">
        <f>Fixed!A2</f>
        <v>Sent</v>
      </c>
      <c r="B42" s="27" t="n"/>
      <c r="C42" s="27" t="n"/>
      <c r="D42" s="31">
        <f>IF(A42="","",COUNTIF('Quotes'!$J$8:$J$57,A42))</f>
        <v>3.0</v>
      </c>
    </row>
    <row r="43">
      <c r="A43" s="30" t="str">
        <f>Fixed!A3</f>
        <v>Accepted</v>
      </c>
      <c r="B43" s="27" t="n"/>
      <c r="C43" s="27" t="n"/>
      <c r="D43" s="31">
        <f>IF(A43="","",COUNTIF('Quotes'!$J$8:$J$57,A43))</f>
        <v>4.0</v>
      </c>
    </row>
    <row r="44">
      <c r="A44" s="30" t="str">
        <f>Fixed!A4</f>
        <v>Declined</v>
      </c>
      <c r="B44" s="27" t="n"/>
      <c r="C44" s="27" t="n"/>
      <c r="D44" s="31">
        <f>IF(A44="","",COUNTIF('Quotes'!$J$8:$J$57,A44))</f>
        <v>1.0</v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31">
    <mergeCell ref="I14:L14"/>
    <mergeCell ref="A24:B24"/>
    <mergeCell ref="A30:B30"/>
    <mergeCell ref="A41:C41"/>
    <mergeCell ref="E20:H21"/>
    <mergeCell ref="A19:D19"/>
    <mergeCell ref="I19:L19"/>
    <mergeCell ref="A1:B3"/>
    <mergeCell ref="E10:H11"/>
    <mergeCell ref="A42:C42"/>
    <mergeCell ref="A9:D9"/>
    <mergeCell ref="I9:L9"/>
    <mergeCell ref="A25:B25"/>
    <mergeCell ref="E15:H16"/>
    <mergeCell ref="A27:B27"/>
    <mergeCell ref="A43:C43"/>
    <mergeCell ref="E14:H14"/>
    <mergeCell ref="A26:B26"/>
    <mergeCell ref="A44:C44"/>
    <mergeCell ref="A20:D21"/>
    <mergeCell ref="A40:C40"/>
    <mergeCell ref="I20:L21"/>
    <mergeCell ref="E19:H19"/>
    <mergeCell ref="I10:L11"/>
    <mergeCell ref="A10:D11"/>
    <mergeCell ref="E9:H9"/>
    <mergeCell ref="A29:B29"/>
    <mergeCell ref="A28:B28"/>
    <mergeCell ref="A15:D16"/>
    <mergeCell ref="I15:L16"/>
    <mergeCell ref="A14:D14"/>
  </mergeCells>
  <pageMargins left="0.75" right="0.75" top="1" bottom="1" header="0.5" footer="0.5"/>
  <pageSetup orientation="landscape" fitToHeight="0" fitToWidth="1"/>
  <headerFooter>
    <oddHeader>&amp;CSAMPLE prepared for Your Building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2.xml><?xml version="1.0" encoding="utf-8"?>
<worksheet xmlns="http://schemas.openxmlformats.org/spreadsheetml/2006/main">
  <sheetPr>
    <tabColor rgb="00A8894F"/>
    <outlinePr summaryBelow="1" summaryRight="1"/>
    <pageSetUpPr fitToPage="1"/>
  </sheetPr>
  <dimension ref="A1:J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8" customWidth="1" min="4" max="4"/>
    <col width="15" customWidth="1" min="5" max="5"/>
    <col width="17" customWidth="1" min="6" max="6"/>
    <col width="4" customWidth="1" min="7" max="7"/>
    <col width="4" customWidth="1" min="8" max="8"/>
    <col width="4" customWidth="1" min="9" max="9"/>
    <col width="10" customWidth="1" min="10" max="10"/>
  </cols>
  <sheetData>
    <row r="1" ht="26" customHeight="1">
      <c r="A1" s="1" t="inlineStr">
        <is>
          <t>YOUR LOGO HERE</t>
        </is>
      </c>
      <c r="B1" s="2" t="n"/>
      <c r="C1" s="3" t="inlineStr">
        <is>
          <t>YOUR BUILDING COMPANY  -  QUOTE</t>
        </is>
      </c>
    </row>
    <row r="2" ht="16" customHeight="1">
      <c r="A2" s="4" t="n"/>
      <c r="B2" s="5" t="n"/>
      <c r="C2" s="6" t="inlineStr">
        <is>
          <t>Fill in the white cells - prices, VAT and totals come from the Price list and Settings</t>
        </is>
      </c>
    </row>
    <row r="3" ht="14" customHeight="1">
      <c r="A3" s="7" t="n"/>
      <c r="B3" s="8" t="n"/>
      <c r="C3" s="9" t="inlineStr">
        <is>
          <t>SAMPLE prepared for Your Building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</row>
    <row r="6">
      <c r="B6" s="32" t="str">
        <f>CompanyName</f>
        <v>Your Building Company</v>
      </c>
    </row>
    <row r="7">
      <c r="B7" s="33" t="inlineStr">
        <is>
          <t>QUOTATION - BUILDING WORKS</t>
        </is>
      </c>
    </row>
    <row r="9">
      <c r="B9" s="11" t="inlineStr">
        <is>
          <t>Quote no.</t>
        </is>
      </c>
      <c r="C9" s="34" t="inlineStr">
        <is>
          <t>Q-010</t>
        </is>
      </c>
      <c r="D9" s="35" t="n"/>
      <c r="E9" s="11" t="inlineStr">
        <is>
          <t>Valid until</t>
        </is>
      </c>
      <c r="F9" s="36">
        <f>IF(C10="","",C10+ValidDays)</f>
        <v>46351.0</v>
      </c>
    </row>
    <row r="10">
      <c r="B10" s="11" t="inlineStr">
        <is>
          <t>Date</t>
        </is>
      </c>
      <c r="C10" s="37" t="n">
        <v>46321</v>
      </c>
      <c r="D10" s="35" t="n"/>
    </row>
    <row r="11">
      <c r="B11" s="11" t="inlineStr">
        <is>
          <t>Client</t>
        </is>
      </c>
      <c r="C11" s="34" t="inlineStr">
        <is>
          <t>Mr and Mrs Dube</t>
        </is>
      </c>
      <c r="D11" s="38" t="n"/>
      <c r="E11" s="38" t="n"/>
      <c r="F11" s="35" t="n"/>
    </row>
    <row r="12">
      <c r="B12" s="11" t="inlineStr">
        <is>
          <t>Prepared by</t>
        </is>
      </c>
      <c r="C12" s="34" t="inlineStr">
        <is>
          <t>T. Mabuza</t>
        </is>
      </c>
      <c r="D12" s="38" t="n"/>
      <c r="E12" s="38" t="n"/>
      <c r="F12" s="35" t="n"/>
    </row>
    <row r="14">
      <c r="A14" s="26" t="inlineStr">
        <is>
          <t>#</t>
        </is>
      </c>
      <c r="B14" s="26" t="inlineStr">
        <is>
          <t>Material / labour</t>
        </is>
      </c>
      <c r="C14" s="26" t="inlineStr">
        <is>
          <t>Unit</t>
        </is>
      </c>
      <c r="D14" s="26" t="inlineStr">
        <is>
          <t>Qty</t>
        </is>
      </c>
      <c r="E14" s="26" t="inlineStr">
        <is>
          <t>Unit price (R)</t>
        </is>
      </c>
      <c r="F14" s="26" t="inlineStr">
        <is>
          <t>Line total (R)</t>
        </is>
      </c>
    </row>
    <row r="15">
      <c r="A15" s="39" t="n">
        <v>1</v>
      </c>
      <c r="B15" s="34" t="inlineStr">
        <is>
          <t>Builder per day</t>
        </is>
      </c>
      <c r="C15" s="30" t="str">
        <f>IF(B15="","",IFERROR(INDEX(ItemUnits,MATCH(B15,Items,0)),""))</f>
        <v>day</v>
      </c>
      <c r="D15" s="40" t="n">
        <v>2</v>
      </c>
      <c r="E15" s="41">
        <f>IF(B15="","",IFERROR(INDEX(ItemPrices,MATCH(B15,Items,0)),0))</f>
        <v>950.0</v>
      </c>
      <c r="F15" s="41">
        <f>IF(OR(B15="",D15=""),"",ROUND(D15*E15,2))</f>
        <v>1900.0</v>
      </c>
    </row>
    <row r="16">
      <c r="A16" s="39" t="n">
        <v>2</v>
      </c>
      <c r="B16" s="34" t="inlineStr">
        <is>
          <t>Cement 50 kg</t>
        </is>
      </c>
      <c r="C16" s="30" t="str">
        <f>IF(B16="","",IFERROR(INDEX(ItemUnits,MATCH(B16,Items,0)),""))</f>
        <v>bag</v>
      </c>
      <c r="D16" s="40" t="n">
        <v>4</v>
      </c>
      <c r="E16" s="41">
        <f>IF(B16="","",IFERROR(INDEX(ItemPrices,MATCH(B16,Items,0)),0))</f>
        <v>115.0</v>
      </c>
      <c r="F16" s="41">
        <f>IF(OR(B16="",D16=""),"",ROUND(D16*E16,2))</f>
        <v>460.0</v>
      </c>
    </row>
    <row r="17">
      <c r="A17" s="39" t="n">
        <v>3</v>
      </c>
      <c r="B17" s="34" t="inlineStr">
        <is>
          <t>Waterproofing</t>
        </is>
      </c>
      <c r="C17" s="30" t="str">
        <f>IF(B17="","",IFERROR(INDEX(ItemUnits,MATCH(B17,Items,0)),""))</f>
        <v>m2</v>
      </c>
      <c r="D17" s="40" t="n">
        <v>1</v>
      </c>
      <c r="E17" s="41">
        <f>IF(B17="","",IFERROR(INDEX(ItemPrices,MATCH(B17,Items,0)),0))</f>
        <v>185.0</v>
      </c>
      <c r="F17" s="41">
        <f>IF(OR(B17="",D17=""),"",ROUND(D17*E17,2))</f>
        <v>185.0</v>
      </c>
    </row>
    <row r="18">
      <c r="A18" s="39" t="n">
        <v>4</v>
      </c>
      <c r="B18" s="34" t="n"/>
      <c r="C18" s="30" t="str">
        <f>IF(B18="","",IFERROR(INDEX(ItemUnits,MATCH(B18,Items,0)),""))</f>
        <v/>
      </c>
      <c r="D18" s="40" t="n"/>
      <c r="E18" s="41" t="str">
        <f>IF(B18="","",IFERROR(INDEX(ItemPrices,MATCH(B18,Items,0)),0))</f>
        <v/>
      </c>
      <c r="F18" s="41" t="str">
        <f>IF(OR(B18="",D18=""),"",ROUND(D18*E18,2))</f>
        <v/>
      </c>
    </row>
    <row r="19">
      <c r="A19" s="39" t="n">
        <v>5</v>
      </c>
      <c r="B19" s="34" t="n"/>
      <c r="C19" s="30" t="str">
        <f>IF(B19="","",IFERROR(INDEX(ItemUnits,MATCH(B19,Items,0)),""))</f>
        <v/>
      </c>
      <c r="D19" s="40" t="n"/>
      <c r="E19" s="41" t="str">
        <f>IF(B19="","",IFERROR(INDEX(ItemPrices,MATCH(B19,Items,0)),0))</f>
        <v/>
      </c>
      <c r="F19" s="41" t="str">
        <f>IF(OR(B19="",D19=""),"",ROUND(D19*E19,2))</f>
        <v/>
      </c>
    </row>
    <row r="20">
      <c r="A20" s="39" t="n">
        <v>6</v>
      </c>
      <c r="B20" s="34" t="n"/>
      <c r="C20" s="30" t="str">
        <f>IF(B20="","",IFERROR(INDEX(ItemUnits,MATCH(B20,Items,0)),""))</f>
        <v/>
      </c>
      <c r="D20" s="40" t="n"/>
      <c r="E20" s="41" t="str">
        <f>IF(B20="","",IFERROR(INDEX(ItemPrices,MATCH(B20,Items,0)),0))</f>
        <v/>
      </c>
      <c r="F20" s="41" t="str">
        <f>IF(OR(B20="",D20=""),"",ROUND(D20*E20,2))</f>
        <v/>
      </c>
    </row>
    <row r="21">
      <c r="A21" s="39" t="n">
        <v>7</v>
      </c>
      <c r="B21" s="34" t="n"/>
      <c r="C21" s="30" t="str">
        <f>IF(B21="","",IFERROR(INDEX(ItemUnits,MATCH(B21,Items,0)),""))</f>
        <v/>
      </c>
      <c r="D21" s="40" t="n"/>
      <c r="E21" s="41" t="str">
        <f>IF(B21="","",IFERROR(INDEX(ItemPrices,MATCH(B21,Items,0)),0))</f>
        <v/>
      </c>
      <c r="F21" s="41" t="str">
        <f>IF(OR(B21="",D21=""),"",ROUND(D21*E21,2))</f>
        <v/>
      </c>
    </row>
    <row r="22">
      <c r="A22" s="39" t="n">
        <v>8</v>
      </c>
      <c r="B22" s="34" t="n"/>
      <c r="C22" s="30" t="str">
        <f>IF(B22="","",IFERROR(INDEX(ItemUnits,MATCH(B22,Items,0)),""))</f>
        <v/>
      </c>
      <c r="D22" s="40" t="n"/>
      <c r="E22" s="41" t="str">
        <f>IF(B22="","",IFERROR(INDEX(ItemPrices,MATCH(B22,Items,0)),0))</f>
        <v/>
      </c>
      <c r="F22" s="41" t="str">
        <f>IF(OR(B22="",D22=""),"",ROUND(D22*E22,2))</f>
        <v/>
      </c>
    </row>
    <row r="23">
      <c r="A23" s="39" t="n">
        <v>9</v>
      </c>
      <c r="B23" s="34" t="n"/>
      <c r="C23" s="30" t="str">
        <f>IF(B23="","",IFERROR(INDEX(ItemUnits,MATCH(B23,Items,0)),""))</f>
        <v/>
      </c>
      <c r="D23" s="40" t="n"/>
      <c r="E23" s="41" t="str">
        <f>IF(B23="","",IFERROR(INDEX(ItemPrices,MATCH(B23,Items,0)),0))</f>
        <v/>
      </c>
      <c r="F23" s="41" t="str">
        <f>IF(OR(B23="",D23=""),"",ROUND(D23*E23,2))</f>
        <v/>
      </c>
    </row>
    <row r="24">
      <c r="A24" s="39" t="n">
        <v>10</v>
      </c>
      <c r="B24" s="34" t="n"/>
      <c r="C24" s="30" t="str">
        <f>IF(B24="","",IFERROR(INDEX(ItemUnits,MATCH(B24,Items,0)),""))</f>
        <v/>
      </c>
      <c r="D24" s="40" t="n"/>
      <c r="E24" s="41" t="str">
        <f>IF(B24="","",IFERROR(INDEX(ItemPrices,MATCH(B24,Items,0)),0))</f>
        <v/>
      </c>
      <c r="F24" s="41" t="str">
        <f>IF(OR(B24="",D24=""),"",ROUND(D24*E24,2))</f>
        <v/>
      </c>
    </row>
    <row r="25">
      <c r="A25" s="39" t="n">
        <v>11</v>
      </c>
      <c r="B25" s="34" t="n"/>
      <c r="C25" s="30" t="str">
        <f>IF(B25="","",IFERROR(INDEX(ItemUnits,MATCH(B25,Items,0)),""))</f>
        <v/>
      </c>
      <c r="D25" s="40" t="n"/>
      <c r="E25" s="41" t="str">
        <f>IF(B25="","",IFERROR(INDEX(ItemPrices,MATCH(B25,Items,0)),0))</f>
        <v/>
      </c>
      <c r="F25" s="41" t="str">
        <f>IF(OR(B25="",D25=""),"",ROUND(D25*E25,2))</f>
        <v/>
      </c>
    </row>
    <row r="26">
      <c r="A26" s="39" t="n">
        <v>12</v>
      </c>
      <c r="B26" s="34" t="n"/>
      <c r="C26" s="30" t="str">
        <f>IF(B26="","",IFERROR(INDEX(ItemUnits,MATCH(B26,Items,0)),""))</f>
        <v/>
      </c>
      <c r="D26" s="40" t="n"/>
      <c r="E26" s="41" t="str">
        <f>IF(B26="","",IFERROR(INDEX(ItemPrices,MATCH(B26,Items,0)),0))</f>
        <v/>
      </c>
      <c r="F26" s="41" t="str">
        <f>IF(OR(B26="",D26=""),"",ROUND(D26*E26,2))</f>
        <v/>
      </c>
    </row>
    <row r="28">
      <c r="E28" s="11" t="inlineStr">
        <is>
          <t>Subtotal excl. VAT</t>
        </is>
      </c>
      <c r="F28" s="41">
        <f>SUM(F15:F26)</f>
        <v>2545.0</v>
      </c>
    </row>
    <row r="29">
      <c r="E29" s="11" t="inlineStr">
        <is>
          <t>VAT</t>
        </is>
      </c>
      <c r="F29" s="41">
        <f>ROUND(F28*VAT,2)</f>
        <v>381.75</v>
      </c>
    </row>
    <row r="30">
      <c r="E30" s="11" t="inlineStr">
        <is>
          <t>TOTAL</t>
        </is>
      </c>
      <c r="F30" s="42">
        <f>F28+F29</f>
        <v>2926.75</v>
      </c>
    </row>
    <row r="32">
      <c r="B32" s="14" t="inlineStr">
        <is>
          <t>Banking details, terms and your logo go here in the full version.</t>
        </is>
      </c>
    </row>
    <row r="33">
      <c r="B33" s="14" t="inlineStr">
        <is>
          <t>Quote valid for the number of days on Settings.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6">
    <mergeCell ref="C10:D10"/>
    <mergeCell ref="B6:F6"/>
    <mergeCell ref="C12:F12"/>
    <mergeCell ref="C11:F11"/>
    <mergeCell ref="C9:D9"/>
    <mergeCell ref="A1:B3"/>
  </mergeCells>
  <dataValidations count="4">
    <dataValidation sqref="C11" showDropDown="0" showInputMessage="0" showErrorMessage="0" allowBlank="1" type="list">
      <formula1>=Clients</formula1>
    </dataValidation>
    <dataValidation sqref="C12" showDropDown="0" showInputMessage="0" showErrorMessage="0" allowBlank="1" type="list">
      <formula1>=Staff</formula1>
    </dataValidation>
    <dataValidation sqref="B15:B26" showDropDown="0" showInputMessage="0" showErrorMessage="1" allowBlank="1" error="Pick an item from the Price list." type="list">
      <formula1>=Items</formula1>
    </dataValidation>
    <dataValidation sqref="D15:D26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  <headerFooter>
    <oddHeader>&amp;CSAMPLE prepared for Your Building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3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K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26" customWidth="1" min="3" max="3"/>
    <col width="22" customWidth="1" min="4" max="4"/>
    <col width="34" customWidth="1" min="5" max="5"/>
    <col width="14" customWidth="1" min="6" max="6"/>
    <col width="11" customWidth="1" min="7" max="7"/>
    <col width="14" customWidth="1" min="8" max="8"/>
    <col width="11" customWidth="1" min="9" max="9"/>
    <col width="11" customWidth="1" min="10" max="10"/>
    <col width="19" customWidth="1" min="11" max="11"/>
  </cols>
  <sheetData>
    <row r="1" ht="26" customHeight="1">
      <c r="A1" s="1" t="inlineStr">
        <is>
          <t>YOUR LOGO HERE</t>
        </is>
      </c>
      <c r="B1" s="2" t="n"/>
      <c r="C1" s="3" t="inlineStr">
        <is>
          <t>YOUR BUILDING COMPANY  -  QUOTES</t>
        </is>
      </c>
    </row>
    <row r="2" ht="16" customHeight="1">
      <c r="A2" s="4" t="n"/>
      <c r="B2" s="5" t="n"/>
      <c r="C2" s="6" t="inlineStr">
        <is>
          <t>Register - one row per quote. Grey columns calculate themselves.</t>
        </is>
      </c>
    </row>
    <row r="3" ht="14" customHeight="1">
      <c r="A3" s="7" t="n"/>
      <c r="B3" s="8" t="n"/>
      <c r="C3" s="9" t="inlineStr">
        <is>
          <t>SAMPLE prepared for Your Building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</row>
    <row r="5">
      <c r="C5" s="14" t="inlineStr">
        <is>
          <t>Quote numbers, VAT, totals, expiry and follow-up work themselves out.</t>
        </is>
      </c>
    </row>
    <row r="7" ht="34" customHeight="1">
      <c r="A7" s="26" t="inlineStr">
        <is>
          <t>Ref</t>
        </is>
      </c>
      <c r="B7" s="26" t="inlineStr">
        <is>
          <t>Date</t>
        </is>
      </c>
      <c r="C7" s="26" t="inlineStr">
        <is>
          <t>Client</t>
        </is>
      </c>
      <c r="D7" s="26" t="inlineStr">
        <is>
          <t>Project / site</t>
        </is>
      </c>
      <c r="E7" s="26" t="inlineStr">
        <is>
          <t>Scope of work</t>
        </is>
      </c>
      <c r="F7" s="26" t="inlineStr">
        <is>
          <t>Amount excl. VAT (R)</t>
        </is>
      </c>
      <c r="G7" s="26" t="inlineStr">
        <is>
          <t>VAT (R)</t>
        </is>
      </c>
      <c r="H7" s="26" t="inlineStr">
        <is>
          <t>Total incl. VAT (R)</t>
        </is>
      </c>
      <c r="I7" s="26" t="inlineStr">
        <is>
          <t>Valid until</t>
        </is>
      </c>
      <c r="J7" s="26" t="inlineStr">
        <is>
          <t>Status</t>
        </is>
      </c>
      <c r="K7" s="26" t="inlineStr">
        <is>
          <t>Follow-up</t>
        </is>
      </c>
    </row>
    <row r="8">
      <c r="A8" s="30" t="str">
        <f>IF(B8="","","Q-"&amp;TEXT(ROW()-7,"000"))</f>
        <v>Q-001</v>
      </c>
      <c r="B8" s="37" t="n">
        <v>46246</v>
      </c>
      <c r="C8" s="34" t="inlineStr">
        <is>
          <t>Riverside Developments</t>
        </is>
      </c>
      <c r="D8" s="34" t="inlineStr">
        <is>
          <t>12 Protea Road extension</t>
        </is>
      </c>
      <c r="E8" s="43" t="inlineStr">
        <is>
          <t>Tiling - builder per day</t>
        </is>
      </c>
      <c r="F8" s="44" t="n">
        <v>13660</v>
      </c>
      <c r="G8" s="41">
        <f>IF(F8="","",ROUND(F8*VAT,2))</f>
        <v>2049.0</v>
      </c>
      <c r="H8" s="41">
        <f>IF(F8="","",F8+G8)</f>
        <v>15709.0</v>
      </c>
      <c r="I8" s="36">
        <f>IF(B8="","",B8+ValidDays)</f>
        <v>46276.0</v>
      </c>
      <c r="J8" s="34" t="inlineStr">
        <is>
          <t>Accepted</t>
        </is>
      </c>
      <c r="K8" s="30" t="str">
        <f>IF(B8="","",IF(AND(J8="Sent",ReportDate&gt;I8),"Expired - follow up",IF(J8="Sent","Awaiting reply","")))</f>
        <v/>
      </c>
    </row>
    <row r="9">
      <c r="A9" s="30" t="str">
        <f>IF(B9="","","Q-"&amp;TEXT(ROW()-7,"000"))</f>
        <v>Q-002</v>
      </c>
      <c r="B9" s="37" t="n">
        <v>46246</v>
      </c>
      <c r="C9" s="34" t="inlineStr">
        <is>
          <t>City Health Department</t>
        </is>
      </c>
      <c r="D9" s="34" t="inlineStr">
        <is>
          <t>Northgate school classrooms</t>
        </is>
      </c>
      <c r="E9" s="43" t="inlineStr">
        <is>
          <t>Brickwork - waterproofing</t>
        </is>
      </c>
      <c r="F9" s="44" t="n">
        <v>410</v>
      </c>
      <c r="G9" s="41">
        <f>IF(F9="","",ROUND(F9*VAT,2))</f>
        <v>61.5</v>
      </c>
      <c r="H9" s="41">
        <f>IF(F9="","",F9+G9)</f>
        <v>471.5</v>
      </c>
      <c r="I9" s="36">
        <f>IF(B9="","",B9+ValidDays)</f>
        <v>46276.0</v>
      </c>
      <c r="J9" s="34" t="inlineStr">
        <is>
          <t>Sent</t>
        </is>
      </c>
      <c r="K9" s="30" t="str">
        <f>IF(B9="","",IF(AND(J9="Sent",ReportDate&gt;I9),"Expired - follow up",IF(J9="Sent","Awaiting reply","")))</f>
        <v>Expired - follow up</v>
      </c>
    </row>
    <row r="10">
      <c r="A10" s="30" t="str">
        <f>IF(B10="","","Q-"&amp;TEXT(ROW()-7,"000"))</f>
        <v>Q-003</v>
      </c>
      <c r="B10" s="37" t="n">
        <v>46250</v>
      </c>
      <c r="C10" s="34" t="inlineStr">
        <is>
          <t>Mr and Mrs Dube</t>
        </is>
      </c>
      <c r="D10" s="34" t="inlineStr">
        <is>
          <t>Clinic refurbishment - Mamelodi</t>
        </is>
      </c>
      <c r="E10" s="43" t="inlineStr">
        <is>
          <t>Roof repair - cement 50 kg</t>
        </is>
      </c>
      <c r="F10" s="44" t="n">
        <v>1210</v>
      </c>
      <c r="G10" s="41">
        <f>IF(F10="","",ROUND(F10*VAT,2))</f>
        <v>181.5</v>
      </c>
      <c r="H10" s="41">
        <f>IF(F10="","",F10+G10)</f>
        <v>1391.5</v>
      </c>
      <c r="I10" s="36">
        <f>IF(B10="","",B10+ValidDays)</f>
        <v>46280.0</v>
      </c>
      <c r="J10" s="34" t="inlineStr">
        <is>
          <t>Accepted</t>
        </is>
      </c>
      <c r="K10" s="30" t="str">
        <f>IF(B10="","",IF(AND(J10="Sent",ReportDate&gt;I10),"Expired - follow up",IF(J10="Sent","Awaiting reply","")))</f>
        <v/>
      </c>
    </row>
    <row r="11">
      <c r="A11" s="30" t="str">
        <f>IF(B11="","","Q-"&amp;TEXT(ROW()-7,"000"))</f>
        <v>Q-004</v>
      </c>
      <c r="B11" s="37" t="n">
        <v>46267</v>
      </c>
      <c r="C11" s="34" t="inlineStr">
        <is>
          <t>Riverside Developments</t>
        </is>
      </c>
      <c r="D11" s="34" t="inlineStr">
        <is>
          <t>Riverside townhouses phase 2</t>
        </is>
      </c>
      <c r="E11" s="43" t="inlineStr">
        <is>
          <t>Brickwork - painting</t>
        </is>
      </c>
      <c r="F11" s="44" t="n">
        <v>320</v>
      </c>
      <c r="G11" s="41">
        <f>IF(F11="","",ROUND(F11*VAT,2))</f>
        <v>48.0</v>
      </c>
      <c r="H11" s="41">
        <f>IF(F11="","",F11+G11)</f>
        <v>368.0</v>
      </c>
      <c r="I11" s="36">
        <f>IF(B11="","",B11+ValidDays)</f>
        <v>46297.0</v>
      </c>
      <c r="J11" s="34" t="inlineStr">
        <is>
          <t>Declined</t>
        </is>
      </c>
      <c r="K11" s="30" t="str">
        <f>IF(B11="","",IF(AND(J11="Sent",ReportDate&gt;I11),"Expired - follow up",IF(J11="Sent","Awaiting reply","")))</f>
        <v/>
      </c>
    </row>
    <row r="12">
      <c r="A12" s="30" t="str">
        <f>IF(B12="","","Q-"&amp;TEXT(ROW()-7,"000"))</f>
        <v>Q-005</v>
      </c>
      <c r="B12" s="37" t="n">
        <v>46298</v>
      </c>
      <c r="C12" s="34" t="inlineStr">
        <is>
          <t>Dept of Education (Northgate)</t>
        </is>
      </c>
      <c r="D12" s="34" t="inlineStr">
        <is>
          <t>12 Protea Road extension</t>
        </is>
      </c>
      <c r="E12" s="43" t="inlineStr">
        <is>
          <t>Plumbing repair - general worker per day</t>
        </is>
      </c>
      <c r="F12" s="44" t="n">
        <v>900</v>
      </c>
      <c r="G12" s="41">
        <f>IF(F12="","",ROUND(F12*VAT,2))</f>
        <v>135.0</v>
      </c>
      <c r="H12" s="41">
        <f>IF(F12="","",F12+G12)</f>
        <v>1035.0</v>
      </c>
      <c r="I12" s="36">
        <f>IF(B12="","",B12+ValidDays)</f>
        <v>46328.0</v>
      </c>
      <c r="J12" s="34" t="inlineStr">
        <is>
          <t>Accepted</t>
        </is>
      </c>
      <c r="K12" s="30" t="str">
        <f>IF(B12="","",IF(AND(J12="Sent",ReportDate&gt;I12),"Expired - follow up",IF(J12="Sent","Awaiting reply","")))</f>
        <v/>
      </c>
    </row>
    <row r="13">
      <c r="A13" s="30" t="str">
        <f>IF(B13="","","Q-"&amp;TEXT(ROW()-7,"000"))</f>
        <v>Q-006</v>
      </c>
      <c r="B13" s="37" t="n">
        <v>46304</v>
      </c>
      <c r="C13" s="34" t="inlineStr">
        <is>
          <t>Mr and Mrs Dube</t>
        </is>
      </c>
      <c r="D13" s="34" t="inlineStr">
        <is>
          <t>Northgate school classrooms</t>
        </is>
      </c>
      <c r="E13" s="43" t="inlineStr">
        <is>
          <t>Tiling - concrete 25 mpa</t>
        </is>
      </c>
      <c r="F13" s="44" t="n">
        <v>10200</v>
      </c>
      <c r="G13" s="41">
        <f>IF(F13="","",ROUND(F13*VAT,2))</f>
        <v>1530.0</v>
      </c>
      <c r="H13" s="41">
        <f>IF(F13="","",F13+G13)</f>
        <v>11730.0</v>
      </c>
      <c r="I13" s="36">
        <f>IF(B13="","",B13+ValidDays)</f>
        <v>46334.0</v>
      </c>
      <c r="J13" s="34" t="inlineStr">
        <is>
          <t>Draft</t>
        </is>
      </c>
      <c r="K13" s="30" t="str">
        <f>IF(B13="","",IF(AND(J13="Sent",ReportDate&gt;I13),"Expired - follow up",IF(J13="Sent","Awaiting reply","")))</f>
        <v/>
      </c>
    </row>
    <row r="14">
      <c r="A14" s="30" t="str">
        <f>IF(B14="","","Q-"&amp;TEXT(ROW()-7,"000"))</f>
        <v>Q-007</v>
      </c>
      <c r="B14" s="37" t="n">
        <v>46306</v>
      </c>
      <c r="C14" s="34" t="inlineStr">
        <is>
          <t>Mr and Mrs Dube</t>
        </is>
      </c>
      <c r="D14" s="34" t="inlineStr">
        <is>
          <t>Clinic refurbishment - Mamelodi</t>
        </is>
      </c>
      <c r="E14" s="43" t="inlineStr">
        <is>
          <t>Roof repair - concrete 25 mpa</t>
        </is>
      </c>
      <c r="F14" s="44" t="n">
        <v>22220</v>
      </c>
      <c r="G14" s="41">
        <f>IF(F14="","",ROUND(F14*VAT,2))</f>
        <v>3333.0</v>
      </c>
      <c r="H14" s="41">
        <f>IF(F14="","",F14+G14)</f>
        <v>25553.0</v>
      </c>
      <c r="I14" s="36">
        <f>IF(B14="","",B14+ValidDays)</f>
        <v>46336.0</v>
      </c>
      <c r="J14" s="34" t="inlineStr">
        <is>
          <t>Accepted</t>
        </is>
      </c>
      <c r="K14" s="30" t="str">
        <f>IF(B14="","",IF(AND(J14="Sent",ReportDate&gt;I14),"Expired - follow up",IF(J14="Sent","Awaiting reply","")))</f>
        <v/>
      </c>
    </row>
    <row r="15">
      <c r="A15" s="30" t="str">
        <f>IF(B15="","","Q-"&amp;TEXT(ROW()-7,"000"))</f>
        <v>Q-008</v>
      </c>
      <c r="B15" s="37" t="n">
        <v>46315</v>
      </c>
      <c r="C15" s="34" t="inlineStr">
        <is>
          <t>Riverside Developments</t>
        </is>
      </c>
      <c r="D15" s="34" t="inlineStr">
        <is>
          <t>Riverside townhouses phase 2</t>
        </is>
      </c>
      <c r="E15" s="43" t="inlineStr">
        <is>
          <t>Plumbing repair - skip hire 6 m3</t>
        </is>
      </c>
      <c r="F15" s="44" t="n">
        <v>26020</v>
      </c>
      <c r="G15" s="41">
        <f>IF(F15="","",ROUND(F15*VAT,2))</f>
        <v>3903.0</v>
      </c>
      <c r="H15" s="41">
        <f>IF(F15="","",F15+G15)</f>
        <v>29923.0</v>
      </c>
      <c r="I15" s="36">
        <f>IF(B15="","",B15+ValidDays)</f>
        <v>46345.0</v>
      </c>
      <c r="J15" s="34" t="inlineStr">
        <is>
          <t>Sent</t>
        </is>
      </c>
      <c r="K15" s="30" t="str">
        <f>IF(B15="","",IF(AND(J15="Sent",ReportDate&gt;I15),"Expired - follow up",IF(J15="Sent","Awaiting reply","")))</f>
        <v>Awaiting reply</v>
      </c>
    </row>
    <row r="16">
      <c r="A16" s="30" t="str">
        <f>IF(B16="","","Q-"&amp;TEXT(ROW()-7,"000"))</f>
        <v>Q-009</v>
      </c>
      <c r="B16" s="37" t="n">
        <v>46320</v>
      </c>
      <c r="C16" s="34" t="inlineStr">
        <is>
          <t>Mr and Mrs Dube</t>
        </is>
      </c>
      <c r="D16" s="34" t="inlineStr">
        <is>
          <t>12 Protea Road extension</t>
        </is>
      </c>
      <c r="E16" s="43" t="inlineStr">
        <is>
          <t>Waterproofing - cement 50 kg</t>
        </is>
      </c>
      <c r="F16" s="44" t="n">
        <v>420</v>
      </c>
      <c r="G16" s="41">
        <f>IF(F16="","",ROUND(F16*VAT,2))</f>
        <v>63.0</v>
      </c>
      <c r="H16" s="41">
        <f>IF(F16="","",F16+G16)</f>
        <v>483.0</v>
      </c>
      <c r="I16" s="36">
        <f>IF(B16="","",B16+ValidDays)</f>
        <v>46350.0</v>
      </c>
      <c r="J16" s="34" t="inlineStr">
        <is>
          <t>Sent</t>
        </is>
      </c>
      <c r="K16" s="30" t="str">
        <f>IF(B16="","",IF(AND(J16="Sent",ReportDate&gt;I16),"Expired - follow up",IF(J16="Sent","Awaiting reply","")))</f>
        <v>Awaiting reply</v>
      </c>
    </row>
    <row r="17">
      <c r="A17" s="30" t="str">
        <f>IF(B17="","","Q-"&amp;TEXT(ROW()-7,"000"))</f>
        <v/>
      </c>
      <c r="B17" s="37" t="n"/>
      <c r="C17" s="34" t="n"/>
      <c r="D17" s="34" t="n"/>
      <c r="E17" s="43" t="n"/>
      <c r="F17" s="44" t="n"/>
      <c r="G17" s="41" t="str">
        <f>IF(F17="","",ROUND(F17*VAT,2))</f>
        <v/>
      </c>
      <c r="H17" s="41" t="str">
        <f>IF(F17="","",F17+G17)</f>
        <v/>
      </c>
      <c r="I17" s="36" t="str">
        <f>IF(B17="","",B17+ValidDays)</f>
        <v/>
      </c>
      <c r="J17" s="34" t="n"/>
      <c r="K17" s="30" t="str">
        <f>IF(B17="","",IF(AND(J17="Sent",ReportDate&gt;I17),"Expired - follow up",IF(J17="Sent","Awaiting reply","")))</f>
        <v/>
      </c>
    </row>
    <row r="18">
      <c r="A18" s="30" t="str">
        <f>IF(B18="","","Q-"&amp;TEXT(ROW()-7,"000"))</f>
        <v/>
      </c>
      <c r="B18" s="37" t="n"/>
      <c r="C18" s="34" t="n"/>
      <c r="D18" s="34" t="n"/>
      <c r="E18" s="43" t="n"/>
      <c r="F18" s="44" t="n"/>
      <c r="G18" s="41" t="str">
        <f>IF(F18="","",ROUND(F18*VAT,2))</f>
        <v/>
      </c>
      <c r="H18" s="41" t="str">
        <f>IF(F18="","",F18+G18)</f>
        <v/>
      </c>
      <c r="I18" s="36" t="str">
        <f>IF(B18="","",B18+ValidDays)</f>
        <v/>
      </c>
      <c r="J18" s="34" t="n"/>
      <c r="K18" s="30" t="str">
        <f>IF(B18="","",IF(AND(J18="Sent",ReportDate&gt;I18),"Expired - follow up",IF(J18="Sent","Awaiting reply","")))</f>
        <v/>
      </c>
    </row>
    <row r="19">
      <c r="A19" s="30" t="str">
        <f>IF(B19="","","Q-"&amp;TEXT(ROW()-7,"000"))</f>
        <v/>
      </c>
      <c r="B19" s="37" t="n"/>
      <c r="C19" s="34" t="n"/>
      <c r="D19" s="34" t="n"/>
      <c r="E19" s="43" t="n"/>
      <c r="F19" s="44" t="n"/>
      <c r="G19" s="41" t="str">
        <f>IF(F19="","",ROUND(F19*VAT,2))</f>
        <v/>
      </c>
      <c r="H19" s="41" t="str">
        <f>IF(F19="","",F19+G19)</f>
        <v/>
      </c>
      <c r="I19" s="36" t="str">
        <f>IF(B19="","",B19+ValidDays)</f>
        <v/>
      </c>
      <c r="J19" s="34" t="n"/>
      <c r="K19" s="30" t="str">
        <f>IF(B19="","",IF(AND(J19="Sent",ReportDate&gt;I19),"Expired - follow up",IF(J19="Sent","Awaiting reply","")))</f>
        <v/>
      </c>
    </row>
    <row r="20">
      <c r="A20" s="30" t="str">
        <f>IF(B20="","","Q-"&amp;TEXT(ROW()-7,"000"))</f>
        <v/>
      </c>
      <c r="B20" s="37" t="n"/>
      <c r="C20" s="34" t="n"/>
      <c r="D20" s="34" t="n"/>
      <c r="E20" s="43" t="n"/>
      <c r="F20" s="44" t="n"/>
      <c r="G20" s="41" t="str">
        <f>IF(F20="","",ROUND(F20*VAT,2))</f>
        <v/>
      </c>
      <c r="H20" s="41" t="str">
        <f>IF(F20="","",F20+G20)</f>
        <v/>
      </c>
      <c r="I20" s="36" t="str">
        <f>IF(B20="","",B20+ValidDays)</f>
        <v/>
      </c>
      <c r="J20" s="34" t="n"/>
      <c r="K20" s="30" t="str">
        <f>IF(B20="","",IF(AND(J20="Sent",ReportDate&gt;I20),"Expired - follow up",IF(J20="Sent","Awaiting reply","")))</f>
        <v/>
      </c>
    </row>
    <row r="21">
      <c r="A21" s="30" t="str">
        <f>IF(B21="","","Q-"&amp;TEXT(ROW()-7,"000"))</f>
        <v/>
      </c>
      <c r="B21" s="37" t="n"/>
      <c r="C21" s="34" t="n"/>
      <c r="D21" s="34" t="n"/>
      <c r="E21" s="43" t="n"/>
      <c r="F21" s="44" t="n"/>
      <c r="G21" s="41" t="str">
        <f>IF(F21="","",ROUND(F21*VAT,2))</f>
        <v/>
      </c>
      <c r="H21" s="41" t="str">
        <f>IF(F21="","",F21+G21)</f>
        <v/>
      </c>
      <c r="I21" s="36" t="str">
        <f>IF(B21="","",B21+ValidDays)</f>
        <v/>
      </c>
      <c r="J21" s="34" t="n"/>
      <c r="K21" s="30" t="str">
        <f>IF(B21="","",IF(AND(J21="Sent",ReportDate&gt;I21),"Expired - follow up",IF(J21="Sent","Awaiting reply","")))</f>
        <v/>
      </c>
    </row>
    <row r="22">
      <c r="A22" s="30" t="str">
        <f>IF(B22="","","Q-"&amp;TEXT(ROW()-7,"000"))</f>
        <v/>
      </c>
      <c r="B22" s="37" t="n"/>
      <c r="C22" s="34" t="n"/>
      <c r="D22" s="34" t="n"/>
      <c r="E22" s="43" t="n"/>
      <c r="F22" s="44" t="n"/>
      <c r="G22" s="41" t="str">
        <f>IF(F22="","",ROUND(F22*VAT,2))</f>
        <v/>
      </c>
      <c r="H22" s="41" t="str">
        <f>IF(F22="","",F22+G22)</f>
        <v/>
      </c>
      <c r="I22" s="36" t="str">
        <f>IF(B22="","",B22+ValidDays)</f>
        <v/>
      </c>
      <c r="J22" s="34" t="n"/>
      <c r="K22" s="30" t="str">
        <f>IF(B22="","",IF(AND(J22="Sent",ReportDate&gt;I22),"Expired - follow up",IF(J22="Sent","Awaiting reply","")))</f>
        <v/>
      </c>
    </row>
    <row r="23">
      <c r="A23" s="30" t="str">
        <f>IF(B23="","","Q-"&amp;TEXT(ROW()-7,"000"))</f>
        <v/>
      </c>
      <c r="B23" s="37" t="n"/>
      <c r="C23" s="34" t="n"/>
      <c r="D23" s="34" t="n"/>
      <c r="E23" s="43" t="n"/>
      <c r="F23" s="44" t="n"/>
      <c r="G23" s="41" t="str">
        <f>IF(F23="","",ROUND(F23*VAT,2))</f>
        <v/>
      </c>
      <c r="H23" s="41" t="str">
        <f>IF(F23="","",F23+G23)</f>
        <v/>
      </c>
      <c r="I23" s="36" t="str">
        <f>IF(B23="","",B23+ValidDays)</f>
        <v/>
      </c>
      <c r="J23" s="34" t="n"/>
      <c r="K23" s="30" t="str">
        <f>IF(B23="","",IF(AND(J23="Sent",ReportDate&gt;I23),"Expired - follow up",IF(J23="Sent","Awaiting reply","")))</f>
        <v/>
      </c>
    </row>
    <row r="24">
      <c r="A24" s="30" t="str">
        <f>IF(B24="","","Q-"&amp;TEXT(ROW()-7,"000"))</f>
        <v/>
      </c>
      <c r="B24" s="37" t="n"/>
      <c r="C24" s="34" t="n"/>
      <c r="D24" s="34" t="n"/>
      <c r="E24" s="43" t="n"/>
      <c r="F24" s="44" t="n"/>
      <c r="G24" s="41" t="str">
        <f>IF(F24="","",ROUND(F24*VAT,2))</f>
        <v/>
      </c>
      <c r="H24" s="41" t="str">
        <f>IF(F24="","",F24+G24)</f>
        <v/>
      </c>
      <c r="I24" s="36" t="str">
        <f>IF(B24="","",B24+ValidDays)</f>
        <v/>
      </c>
      <c r="J24" s="34" t="n"/>
      <c r="K24" s="30" t="str">
        <f>IF(B24="","",IF(AND(J24="Sent",ReportDate&gt;I24),"Expired - follow up",IF(J24="Sent","Awaiting reply","")))</f>
        <v/>
      </c>
    </row>
    <row r="25">
      <c r="A25" s="30" t="str">
        <f>IF(B25="","","Q-"&amp;TEXT(ROW()-7,"000"))</f>
        <v/>
      </c>
      <c r="B25" s="37" t="n"/>
      <c r="C25" s="34" t="n"/>
      <c r="D25" s="34" t="n"/>
      <c r="E25" s="43" t="n"/>
      <c r="F25" s="44" t="n"/>
      <c r="G25" s="41" t="str">
        <f>IF(F25="","",ROUND(F25*VAT,2))</f>
        <v/>
      </c>
      <c r="H25" s="41" t="str">
        <f>IF(F25="","",F25+G25)</f>
        <v/>
      </c>
      <c r="I25" s="36" t="str">
        <f>IF(B25="","",B25+ValidDays)</f>
        <v/>
      </c>
      <c r="J25" s="34" t="n"/>
      <c r="K25" s="30" t="str">
        <f>IF(B25="","",IF(AND(J25="Sent",ReportDate&gt;I25),"Expired - follow up",IF(J25="Sent","Awaiting reply","")))</f>
        <v/>
      </c>
    </row>
    <row r="26">
      <c r="A26" s="30" t="str">
        <f>IF(B26="","","Q-"&amp;TEXT(ROW()-7,"000"))</f>
        <v/>
      </c>
      <c r="B26" s="37" t="n"/>
      <c r="C26" s="34" t="n"/>
      <c r="D26" s="34" t="n"/>
      <c r="E26" s="43" t="n"/>
      <c r="F26" s="44" t="n"/>
      <c r="G26" s="41" t="str">
        <f>IF(F26="","",ROUND(F26*VAT,2))</f>
        <v/>
      </c>
      <c r="H26" s="41" t="str">
        <f>IF(F26="","",F26+G26)</f>
        <v/>
      </c>
      <c r="I26" s="36" t="str">
        <f>IF(B26="","",B26+ValidDays)</f>
        <v/>
      </c>
      <c r="J26" s="34" t="n"/>
      <c r="K26" s="30" t="str">
        <f>IF(B26="","",IF(AND(J26="Sent",ReportDate&gt;I26),"Expired - follow up",IF(J26="Sent","Awaiting reply","")))</f>
        <v/>
      </c>
    </row>
    <row r="27">
      <c r="A27" s="30" t="str">
        <f>IF(B27="","","Q-"&amp;TEXT(ROW()-7,"000"))</f>
        <v/>
      </c>
      <c r="B27" s="37" t="n"/>
      <c r="C27" s="34" t="n"/>
      <c r="D27" s="34" t="n"/>
      <c r="E27" s="43" t="n"/>
      <c r="F27" s="44" t="n"/>
      <c r="G27" s="41" t="str">
        <f>IF(F27="","",ROUND(F27*VAT,2))</f>
        <v/>
      </c>
      <c r="H27" s="41" t="str">
        <f>IF(F27="","",F27+G27)</f>
        <v/>
      </c>
      <c r="I27" s="36" t="str">
        <f>IF(B27="","",B27+ValidDays)</f>
        <v/>
      </c>
      <c r="J27" s="34" t="n"/>
      <c r="K27" s="30" t="str">
        <f>IF(B27="","",IF(AND(J27="Sent",ReportDate&gt;I27),"Expired - follow up",IF(J27="Sent","Awaiting reply","")))</f>
        <v/>
      </c>
    </row>
    <row r="28">
      <c r="A28" s="30" t="str">
        <f>IF(B28="","","Q-"&amp;TEXT(ROW()-7,"000"))</f>
        <v/>
      </c>
      <c r="B28" s="37" t="n"/>
      <c r="C28" s="34" t="n"/>
      <c r="D28" s="34" t="n"/>
      <c r="E28" s="43" t="n"/>
      <c r="F28" s="44" t="n"/>
      <c r="G28" s="41" t="str">
        <f>IF(F28="","",ROUND(F28*VAT,2))</f>
        <v/>
      </c>
      <c r="H28" s="41" t="str">
        <f>IF(F28="","",F28+G28)</f>
        <v/>
      </c>
      <c r="I28" s="36" t="str">
        <f>IF(B28="","",B28+ValidDays)</f>
        <v/>
      </c>
      <c r="J28" s="34" t="n"/>
      <c r="K28" s="30" t="str">
        <f>IF(B28="","",IF(AND(J28="Sent",ReportDate&gt;I28),"Expired - follow up",IF(J28="Sent","Awaiting reply","")))</f>
        <v/>
      </c>
    </row>
    <row r="29">
      <c r="A29" s="30" t="str">
        <f>IF(B29="","","Q-"&amp;TEXT(ROW()-7,"000"))</f>
        <v/>
      </c>
      <c r="B29" s="37" t="n"/>
      <c r="C29" s="34" t="n"/>
      <c r="D29" s="34" t="n"/>
      <c r="E29" s="43" t="n"/>
      <c r="F29" s="44" t="n"/>
      <c r="G29" s="41" t="str">
        <f>IF(F29="","",ROUND(F29*VAT,2))</f>
        <v/>
      </c>
      <c r="H29" s="41" t="str">
        <f>IF(F29="","",F29+G29)</f>
        <v/>
      </c>
      <c r="I29" s="36" t="str">
        <f>IF(B29="","",B29+ValidDays)</f>
        <v/>
      </c>
      <c r="J29" s="34" t="n"/>
      <c r="K29" s="30" t="str">
        <f>IF(B29="","",IF(AND(J29="Sent",ReportDate&gt;I29),"Expired - follow up",IF(J29="Sent","Awaiting reply","")))</f>
        <v/>
      </c>
    </row>
    <row r="30">
      <c r="A30" s="30" t="str">
        <f>IF(B30="","","Q-"&amp;TEXT(ROW()-7,"000"))</f>
        <v/>
      </c>
      <c r="B30" s="37" t="n"/>
      <c r="C30" s="34" t="n"/>
      <c r="D30" s="34" t="n"/>
      <c r="E30" s="43" t="n"/>
      <c r="F30" s="44" t="n"/>
      <c r="G30" s="41" t="str">
        <f>IF(F30="","",ROUND(F30*VAT,2))</f>
        <v/>
      </c>
      <c r="H30" s="41" t="str">
        <f>IF(F30="","",F30+G30)</f>
        <v/>
      </c>
      <c r="I30" s="36" t="str">
        <f>IF(B30="","",B30+ValidDays)</f>
        <v/>
      </c>
      <c r="J30" s="34" t="n"/>
      <c r="K30" s="30" t="str">
        <f>IF(B30="","",IF(AND(J30="Sent",ReportDate&gt;I30),"Expired - follow up",IF(J30="Sent","Awaiting reply","")))</f>
        <v/>
      </c>
    </row>
    <row r="31">
      <c r="A31" s="30" t="str">
        <f>IF(B31="","","Q-"&amp;TEXT(ROW()-7,"000"))</f>
        <v/>
      </c>
      <c r="B31" s="37" t="n"/>
      <c r="C31" s="34" t="n"/>
      <c r="D31" s="34" t="n"/>
      <c r="E31" s="43" t="n"/>
      <c r="F31" s="44" t="n"/>
      <c r="G31" s="41" t="str">
        <f>IF(F31="","",ROUND(F31*VAT,2))</f>
        <v/>
      </c>
      <c r="H31" s="41" t="str">
        <f>IF(F31="","",F31+G31)</f>
        <v/>
      </c>
      <c r="I31" s="36" t="str">
        <f>IF(B31="","",B31+ValidDays)</f>
        <v/>
      </c>
      <c r="J31" s="34" t="n"/>
      <c r="K31" s="30" t="str">
        <f>IF(B31="","",IF(AND(J31="Sent",ReportDate&gt;I31),"Expired - follow up",IF(J31="Sent","Awaiting reply","")))</f>
        <v/>
      </c>
    </row>
    <row r="32">
      <c r="A32" s="30" t="str">
        <f>IF(B32="","","Q-"&amp;TEXT(ROW()-7,"000"))</f>
        <v/>
      </c>
      <c r="B32" s="37" t="n"/>
      <c r="C32" s="34" t="n"/>
      <c r="D32" s="34" t="n"/>
      <c r="E32" s="43" t="n"/>
      <c r="F32" s="44" t="n"/>
      <c r="G32" s="41" t="str">
        <f>IF(F32="","",ROUND(F32*VAT,2))</f>
        <v/>
      </c>
      <c r="H32" s="41" t="str">
        <f>IF(F32="","",F32+G32)</f>
        <v/>
      </c>
      <c r="I32" s="36" t="str">
        <f>IF(B32="","",B32+ValidDays)</f>
        <v/>
      </c>
      <c r="J32" s="34" t="n"/>
      <c r="K32" s="30" t="str">
        <f>IF(B32="","",IF(AND(J32="Sent",ReportDate&gt;I32),"Expired - follow up",IF(J32="Sent","Awaiting reply","")))</f>
        <v/>
      </c>
    </row>
    <row r="33">
      <c r="A33" s="30" t="str">
        <f>IF(B33="","","Q-"&amp;TEXT(ROW()-7,"000"))</f>
        <v/>
      </c>
      <c r="B33" s="37" t="n"/>
      <c r="C33" s="34" t="n"/>
      <c r="D33" s="34" t="n"/>
      <c r="E33" s="43" t="n"/>
      <c r="F33" s="44" t="n"/>
      <c r="G33" s="41" t="str">
        <f>IF(F33="","",ROUND(F33*VAT,2))</f>
        <v/>
      </c>
      <c r="H33" s="41" t="str">
        <f>IF(F33="","",F33+G33)</f>
        <v/>
      </c>
      <c r="I33" s="36" t="str">
        <f>IF(B33="","",B33+ValidDays)</f>
        <v/>
      </c>
      <c r="J33" s="34" t="n"/>
      <c r="K33" s="30" t="str">
        <f>IF(B33="","",IF(AND(J33="Sent",ReportDate&gt;I33),"Expired - follow up",IF(J33="Sent","Awaiting reply","")))</f>
        <v/>
      </c>
    </row>
    <row r="34">
      <c r="A34" s="30" t="str">
        <f>IF(B34="","","Q-"&amp;TEXT(ROW()-7,"000"))</f>
        <v/>
      </c>
      <c r="B34" s="37" t="n"/>
      <c r="C34" s="34" t="n"/>
      <c r="D34" s="34" t="n"/>
      <c r="E34" s="43" t="n"/>
      <c r="F34" s="44" t="n"/>
      <c r="G34" s="41" t="str">
        <f>IF(F34="","",ROUND(F34*VAT,2))</f>
        <v/>
      </c>
      <c r="H34" s="41" t="str">
        <f>IF(F34="","",F34+G34)</f>
        <v/>
      </c>
      <c r="I34" s="36" t="str">
        <f>IF(B34="","",B34+ValidDays)</f>
        <v/>
      </c>
      <c r="J34" s="34" t="n"/>
      <c r="K34" s="30" t="str">
        <f>IF(B34="","",IF(AND(J34="Sent",ReportDate&gt;I34),"Expired - follow up",IF(J34="Sent","Awaiting reply","")))</f>
        <v/>
      </c>
    </row>
    <row r="35">
      <c r="A35" s="30" t="str">
        <f>IF(B35="","","Q-"&amp;TEXT(ROW()-7,"000"))</f>
        <v/>
      </c>
      <c r="B35" s="37" t="n"/>
      <c r="C35" s="34" t="n"/>
      <c r="D35" s="34" t="n"/>
      <c r="E35" s="43" t="n"/>
      <c r="F35" s="44" t="n"/>
      <c r="G35" s="41" t="str">
        <f>IF(F35="","",ROUND(F35*VAT,2))</f>
        <v/>
      </c>
      <c r="H35" s="41" t="str">
        <f>IF(F35="","",F35+G35)</f>
        <v/>
      </c>
      <c r="I35" s="36" t="str">
        <f>IF(B35="","",B35+ValidDays)</f>
        <v/>
      </c>
      <c r="J35" s="34" t="n"/>
      <c r="K35" s="30" t="str">
        <f>IF(B35="","",IF(AND(J35="Sent",ReportDate&gt;I35),"Expired - follow up",IF(J35="Sent","Awaiting reply","")))</f>
        <v/>
      </c>
    </row>
    <row r="36">
      <c r="A36" s="30" t="str">
        <f>IF(B36="","","Q-"&amp;TEXT(ROW()-7,"000"))</f>
        <v/>
      </c>
      <c r="B36" s="37" t="n"/>
      <c r="C36" s="34" t="n"/>
      <c r="D36" s="34" t="n"/>
      <c r="E36" s="43" t="n"/>
      <c r="F36" s="44" t="n"/>
      <c r="G36" s="41" t="str">
        <f>IF(F36="","",ROUND(F36*VAT,2))</f>
        <v/>
      </c>
      <c r="H36" s="41" t="str">
        <f>IF(F36="","",F36+G36)</f>
        <v/>
      </c>
      <c r="I36" s="36" t="str">
        <f>IF(B36="","",B36+ValidDays)</f>
        <v/>
      </c>
      <c r="J36" s="34" t="n"/>
      <c r="K36" s="30" t="str">
        <f>IF(B36="","",IF(AND(J36="Sent",ReportDate&gt;I36),"Expired - follow up",IF(J36="Sent","Awaiting reply","")))</f>
        <v/>
      </c>
    </row>
    <row r="37">
      <c r="A37" s="30" t="str">
        <f>IF(B37="","","Q-"&amp;TEXT(ROW()-7,"000"))</f>
        <v/>
      </c>
      <c r="B37" s="37" t="n"/>
      <c r="C37" s="34" t="n"/>
      <c r="D37" s="34" t="n"/>
      <c r="E37" s="43" t="n"/>
      <c r="F37" s="44" t="n"/>
      <c r="G37" s="41" t="str">
        <f>IF(F37="","",ROUND(F37*VAT,2))</f>
        <v/>
      </c>
      <c r="H37" s="41" t="str">
        <f>IF(F37="","",F37+G37)</f>
        <v/>
      </c>
      <c r="I37" s="36" t="str">
        <f>IF(B37="","",B37+ValidDays)</f>
        <v/>
      </c>
      <c r="J37" s="34" t="n"/>
      <c r="K37" s="30" t="str">
        <f>IF(B37="","",IF(AND(J37="Sent",ReportDate&gt;I37),"Expired - follow up",IF(J37="Sent","Awaiting reply","")))</f>
        <v/>
      </c>
    </row>
    <row r="38">
      <c r="A38" s="30" t="str">
        <f>IF(B38="","","Q-"&amp;TEXT(ROW()-7,"000"))</f>
        <v/>
      </c>
      <c r="B38" s="37" t="n"/>
      <c r="C38" s="34" t="n"/>
      <c r="D38" s="34" t="n"/>
      <c r="E38" s="43" t="n"/>
      <c r="F38" s="44" t="n"/>
      <c r="G38" s="41" t="str">
        <f>IF(F38="","",ROUND(F38*VAT,2))</f>
        <v/>
      </c>
      <c r="H38" s="41" t="str">
        <f>IF(F38="","",F38+G38)</f>
        <v/>
      </c>
      <c r="I38" s="36" t="str">
        <f>IF(B38="","",B38+ValidDays)</f>
        <v/>
      </c>
      <c r="J38" s="34" t="n"/>
      <c r="K38" s="30" t="str">
        <f>IF(B38="","",IF(AND(J38="Sent",ReportDate&gt;I38),"Expired - follow up",IF(J38="Sent","Awaiting reply","")))</f>
        <v/>
      </c>
    </row>
    <row r="39">
      <c r="A39" s="30" t="str">
        <f>IF(B39="","","Q-"&amp;TEXT(ROW()-7,"000"))</f>
        <v/>
      </c>
      <c r="B39" s="37" t="n"/>
      <c r="C39" s="34" t="n"/>
      <c r="D39" s="34" t="n"/>
      <c r="E39" s="43" t="n"/>
      <c r="F39" s="44" t="n"/>
      <c r="G39" s="41" t="str">
        <f>IF(F39="","",ROUND(F39*VAT,2))</f>
        <v/>
      </c>
      <c r="H39" s="41" t="str">
        <f>IF(F39="","",F39+G39)</f>
        <v/>
      </c>
      <c r="I39" s="36" t="str">
        <f>IF(B39="","",B39+ValidDays)</f>
        <v/>
      </c>
      <c r="J39" s="34" t="n"/>
      <c r="K39" s="30" t="str">
        <f>IF(B39="","",IF(AND(J39="Sent",ReportDate&gt;I39),"Expired - follow up",IF(J39="Sent","Awaiting reply","")))</f>
        <v/>
      </c>
    </row>
    <row r="40">
      <c r="A40" s="30" t="str">
        <f>IF(B40="","","Q-"&amp;TEXT(ROW()-7,"000"))</f>
        <v/>
      </c>
      <c r="B40" s="37" t="n"/>
      <c r="C40" s="34" t="n"/>
      <c r="D40" s="34" t="n"/>
      <c r="E40" s="43" t="n"/>
      <c r="F40" s="44" t="n"/>
      <c r="G40" s="41" t="str">
        <f>IF(F40="","",ROUND(F40*VAT,2))</f>
        <v/>
      </c>
      <c r="H40" s="41" t="str">
        <f>IF(F40="","",F40+G40)</f>
        <v/>
      </c>
      <c r="I40" s="36" t="str">
        <f>IF(B40="","",B40+ValidDays)</f>
        <v/>
      </c>
      <c r="J40" s="34" t="n"/>
      <c r="K40" s="30" t="str">
        <f>IF(B40="","",IF(AND(J40="Sent",ReportDate&gt;I40),"Expired - follow up",IF(J40="Sent","Awaiting reply","")))</f>
        <v/>
      </c>
    </row>
    <row r="41">
      <c r="A41" s="30" t="str">
        <f>IF(B41="","","Q-"&amp;TEXT(ROW()-7,"000"))</f>
        <v/>
      </c>
      <c r="B41" s="37" t="n"/>
      <c r="C41" s="34" t="n"/>
      <c r="D41" s="34" t="n"/>
      <c r="E41" s="43" t="n"/>
      <c r="F41" s="44" t="n"/>
      <c r="G41" s="41" t="str">
        <f>IF(F41="","",ROUND(F41*VAT,2))</f>
        <v/>
      </c>
      <c r="H41" s="41" t="str">
        <f>IF(F41="","",F41+G41)</f>
        <v/>
      </c>
      <c r="I41" s="36" t="str">
        <f>IF(B41="","",B41+ValidDays)</f>
        <v/>
      </c>
      <c r="J41" s="34" t="n"/>
      <c r="K41" s="30" t="str">
        <f>IF(B41="","",IF(AND(J41="Sent",ReportDate&gt;I41),"Expired - follow up",IF(J41="Sent","Awaiting reply","")))</f>
        <v/>
      </c>
    </row>
    <row r="42">
      <c r="A42" s="30" t="str">
        <f>IF(B42="","","Q-"&amp;TEXT(ROW()-7,"000"))</f>
        <v/>
      </c>
      <c r="B42" s="37" t="n"/>
      <c r="C42" s="34" t="n"/>
      <c r="D42" s="34" t="n"/>
      <c r="E42" s="43" t="n"/>
      <c r="F42" s="44" t="n"/>
      <c r="G42" s="41" t="str">
        <f>IF(F42="","",ROUND(F42*VAT,2))</f>
        <v/>
      </c>
      <c r="H42" s="41" t="str">
        <f>IF(F42="","",F42+G42)</f>
        <v/>
      </c>
      <c r="I42" s="36" t="str">
        <f>IF(B42="","",B42+ValidDays)</f>
        <v/>
      </c>
      <c r="J42" s="34" t="n"/>
      <c r="K42" s="30" t="str">
        <f>IF(B42="","",IF(AND(J42="Sent",ReportDate&gt;I42),"Expired - follow up",IF(J42="Sent","Awaiting reply","")))</f>
        <v/>
      </c>
    </row>
    <row r="43">
      <c r="A43" s="30" t="str">
        <f>IF(B43="","","Q-"&amp;TEXT(ROW()-7,"000"))</f>
        <v/>
      </c>
      <c r="B43" s="37" t="n"/>
      <c r="C43" s="34" t="n"/>
      <c r="D43" s="34" t="n"/>
      <c r="E43" s="43" t="n"/>
      <c r="F43" s="44" t="n"/>
      <c r="G43" s="41" t="str">
        <f>IF(F43="","",ROUND(F43*VAT,2))</f>
        <v/>
      </c>
      <c r="H43" s="41" t="str">
        <f>IF(F43="","",F43+G43)</f>
        <v/>
      </c>
      <c r="I43" s="36" t="str">
        <f>IF(B43="","",B43+ValidDays)</f>
        <v/>
      </c>
      <c r="J43" s="34" t="n"/>
      <c r="K43" s="30" t="str">
        <f>IF(B43="","",IF(AND(J43="Sent",ReportDate&gt;I43),"Expired - follow up",IF(J43="Sent","Awaiting reply","")))</f>
        <v/>
      </c>
    </row>
    <row r="44">
      <c r="A44" s="30" t="str">
        <f>IF(B44="","","Q-"&amp;TEXT(ROW()-7,"000"))</f>
        <v/>
      </c>
      <c r="B44" s="37" t="n"/>
      <c r="C44" s="34" t="n"/>
      <c r="D44" s="34" t="n"/>
      <c r="E44" s="43" t="n"/>
      <c r="F44" s="44" t="n"/>
      <c r="G44" s="41" t="str">
        <f>IF(F44="","",ROUND(F44*VAT,2))</f>
        <v/>
      </c>
      <c r="H44" s="41" t="str">
        <f>IF(F44="","",F44+G44)</f>
        <v/>
      </c>
      <c r="I44" s="36" t="str">
        <f>IF(B44="","",B44+ValidDays)</f>
        <v/>
      </c>
      <c r="J44" s="34" t="n"/>
      <c r="K44" s="30" t="str">
        <f>IF(B44="","",IF(AND(J44="Sent",ReportDate&gt;I44),"Expired - follow up",IF(J44="Sent","Awaiting reply","")))</f>
        <v/>
      </c>
    </row>
    <row r="45">
      <c r="A45" s="30" t="str">
        <f>IF(B45="","","Q-"&amp;TEXT(ROW()-7,"000"))</f>
        <v/>
      </c>
      <c r="B45" s="37" t="n"/>
      <c r="C45" s="34" t="n"/>
      <c r="D45" s="34" t="n"/>
      <c r="E45" s="43" t="n"/>
      <c r="F45" s="44" t="n"/>
      <c r="G45" s="41" t="str">
        <f>IF(F45="","",ROUND(F45*VAT,2))</f>
        <v/>
      </c>
      <c r="H45" s="41" t="str">
        <f>IF(F45="","",F45+G45)</f>
        <v/>
      </c>
      <c r="I45" s="36" t="str">
        <f>IF(B45="","",B45+ValidDays)</f>
        <v/>
      </c>
      <c r="J45" s="34" t="n"/>
      <c r="K45" s="30" t="str">
        <f>IF(B45="","",IF(AND(J45="Sent",ReportDate&gt;I45),"Expired - follow up",IF(J45="Sent","Awaiting reply","")))</f>
        <v/>
      </c>
    </row>
    <row r="46">
      <c r="A46" s="30" t="str">
        <f>IF(B46="","","Q-"&amp;TEXT(ROW()-7,"000"))</f>
        <v/>
      </c>
      <c r="B46" s="37" t="n"/>
      <c r="C46" s="34" t="n"/>
      <c r="D46" s="34" t="n"/>
      <c r="E46" s="43" t="n"/>
      <c r="F46" s="44" t="n"/>
      <c r="G46" s="41" t="str">
        <f>IF(F46="","",ROUND(F46*VAT,2))</f>
        <v/>
      </c>
      <c r="H46" s="41" t="str">
        <f>IF(F46="","",F46+G46)</f>
        <v/>
      </c>
      <c r="I46" s="36" t="str">
        <f>IF(B46="","",B46+ValidDays)</f>
        <v/>
      </c>
      <c r="J46" s="34" t="n"/>
      <c r="K46" s="30" t="str">
        <f>IF(B46="","",IF(AND(J46="Sent",ReportDate&gt;I46),"Expired - follow up",IF(J46="Sent","Awaiting reply","")))</f>
        <v/>
      </c>
    </row>
    <row r="47">
      <c r="A47" s="30" t="str">
        <f>IF(B47="","","Q-"&amp;TEXT(ROW()-7,"000"))</f>
        <v/>
      </c>
      <c r="B47" s="37" t="n"/>
      <c r="C47" s="34" t="n"/>
      <c r="D47" s="34" t="n"/>
      <c r="E47" s="43" t="n"/>
      <c r="F47" s="44" t="n"/>
      <c r="G47" s="41" t="str">
        <f>IF(F47="","",ROUND(F47*VAT,2))</f>
        <v/>
      </c>
      <c r="H47" s="41" t="str">
        <f>IF(F47="","",F47+G47)</f>
        <v/>
      </c>
      <c r="I47" s="36" t="str">
        <f>IF(B47="","",B47+ValidDays)</f>
        <v/>
      </c>
      <c r="J47" s="34" t="n"/>
      <c r="K47" s="30" t="str">
        <f>IF(B47="","",IF(AND(J47="Sent",ReportDate&gt;I47),"Expired - follow up",IF(J47="Sent","Awaiting reply","")))</f>
        <v/>
      </c>
    </row>
    <row r="48">
      <c r="A48" s="30" t="str">
        <f>IF(B48="","","Q-"&amp;TEXT(ROW()-7,"000"))</f>
        <v/>
      </c>
      <c r="B48" s="37" t="n"/>
      <c r="C48" s="34" t="n"/>
      <c r="D48" s="34" t="n"/>
      <c r="E48" s="43" t="n"/>
      <c r="F48" s="44" t="n"/>
      <c r="G48" s="41" t="str">
        <f>IF(F48="","",ROUND(F48*VAT,2))</f>
        <v/>
      </c>
      <c r="H48" s="41" t="str">
        <f>IF(F48="","",F48+G48)</f>
        <v/>
      </c>
      <c r="I48" s="36" t="str">
        <f>IF(B48="","",B48+ValidDays)</f>
        <v/>
      </c>
      <c r="J48" s="34" t="n"/>
      <c r="K48" s="30" t="str">
        <f>IF(B48="","",IF(AND(J48="Sent",ReportDate&gt;I48),"Expired - follow up",IF(J48="Sent","Awaiting reply","")))</f>
        <v/>
      </c>
    </row>
    <row r="49">
      <c r="A49" s="30" t="str">
        <f>IF(B49="","","Q-"&amp;TEXT(ROW()-7,"000"))</f>
        <v/>
      </c>
      <c r="B49" s="37" t="n"/>
      <c r="C49" s="34" t="n"/>
      <c r="D49" s="34" t="n"/>
      <c r="E49" s="43" t="n"/>
      <c r="F49" s="44" t="n"/>
      <c r="G49" s="41" t="str">
        <f>IF(F49="","",ROUND(F49*VAT,2))</f>
        <v/>
      </c>
      <c r="H49" s="41" t="str">
        <f>IF(F49="","",F49+G49)</f>
        <v/>
      </c>
      <c r="I49" s="36" t="str">
        <f>IF(B49="","",B49+ValidDays)</f>
        <v/>
      </c>
      <c r="J49" s="34" t="n"/>
      <c r="K49" s="30" t="str">
        <f>IF(B49="","",IF(AND(J49="Sent",ReportDate&gt;I49),"Expired - follow up",IF(J49="Sent","Awaiting reply","")))</f>
        <v/>
      </c>
    </row>
    <row r="50">
      <c r="A50" s="30" t="str">
        <f>IF(B50="","","Q-"&amp;TEXT(ROW()-7,"000"))</f>
        <v/>
      </c>
      <c r="B50" s="37" t="n"/>
      <c r="C50" s="34" t="n"/>
      <c r="D50" s="34" t="n"/>
      <c r="E50" s="43" t="n"/>
      <c r="F50" s="44" t="n"/>
      <c r="G50" s="41" t="str">
        <f>IF(F50="","",ROUND(F50*VAT,2))</f>
        <v/>
      </c>
      <c r="H50" s="41" t="str">
        <f>IF(F50="","",F50+G50)</f>
        <v/>
      </c>
      <c r="I50" s="36" t="str">
        <f>IF(B50="","",B50+ValidDays)</f>
        <v/>
      </c>
      <c r="J50" s="34" t="n"/>
      <c r="K50" s="30" t="str">
        <f>IF(B50="","",IF(AND(J50="Sent",ReportDate&gt;I50),"Expired - follow up",IF(J50="Sent","Awaiting reply","")))</f>
        <v/>
      </c>
    </row>
    <row r="51">
      <c r="A51" s="30" t="str">
        <f>IF(B51="","","Q-"&amp;TEXT(ROW()-7,"000"))</f>
        <v/>
      </c>
      <c r="B51" s="37" t="n"/>
      <c r="C51" s="34" t="n"/>
      <c r="D51" s="34" t="n"/>
      <c r="E51" s="43" t="n"/>
      <c r="F51" s="44" t="n"/>
      <c r="G51" s="41" t="str">
        <f>IF(F51="","",ROUND(F51*VAT,2))</f>
        <v/>
      </c>
      <c r="H51" s="41" t="str">
        <f>IF(F51="","",F51+G51)</f>
        <v/>
      </c>
      <c r="I51" s="36" t="str">
        <f>IF(B51="","",B51+ValidDays)</f>
        <v/>
      </c>
      <c r="J51" s="34" t="n"/>
      <c r="K51" s="30" t="str">
        <f>IF(B51="","",IF(AND(J51="Sent",ReportDate&gt;I51),"Expired - follow up",IF(J51="Sent","Awaiting reply","")))</f>
        <v/>
      </c>
    </row>
    <row r="52">
      <c r="A52" s="30" t="str">
        <f>IF(B52="","","Q-"&amp;TEXT(ROW()-7,"000"))</f>
        <v/>
      </c>
      <c r="B52" s="37" t="n"/>
      <c r="C52" s="34" t="n"/>
      <c r="D52" s="34" t="n"/>
      <c r="E52" s="43" t="n"/>
      <c r="F52" s="44" t="n"/>
      <c r="G52" s="41" t="str">
        <f>IF(F52="","",ROUND(F52*VAT,2))</f>
        <v/>
      </c>
      <c r="H52" s="41" t="str">
        <f>IF(F52="","",F52+G52)</f>
        <v/>
      </c>
      <c r="I52" s="36" t="str">
        <f>IF(B52="","",B52+ValidDays)</f>
        <v/>
      </c>
      <c r="J52" s="34" t="n"/>
      <c r="K52" s="30" t="str">
        <f>IF(B52="","",IF(AND(J52="Sent",ReportDate&gt;I52),"Expired - follow up",IF(J52="Sent","Awaiting reply","")))</f>
        <v/>
      </c>
    </row>
    <row r="53">
      <c r="A53" s="30" t="str">
        <f>IF(B53="","","Q-"&amp;TEXT(ROW()-7,"000"))</f>
        <v/>
      </c>
      <c r="B53" s="37" t="n"/>
      <c r="C53" s="34" t="n"/>
      <c r="D53" s="34" t="n"/>
      <c r="E53" s="43" t="n"/>
      <c r="F53" s="44" t="n"/>
      <c r="G53" s="41" t="str">
        <f>IF(F53="","",ROUND(F53*VAT,2))</f>
        <v/>
      </c>
      <c r="H53" s="41" t="str">
        <f>IF(F53="","",F53+G53)</f>
        <v/>
      </c>
      <c r="I53" s="36" t="str">
        <f>IF(B53="","",B53+ValidDays)</f>
        <v/>
      </c>
      <c r="J53" s="34" t="n"/>
      <c r="K53" s="30" t="str">
        <f>IF(B53="","",IF(AND(J53="Sent",ReportDate&gt;I53),"Expired - follow up",IF(J53="Sent","Awaiting reply","")))</f>
        <v/>
      </c>
    </row>
    <row r="54">
      <c r="A54" s="30" t="str">
        <f>IF(B54="","","Q-"&amp;TEXT(ROW()-7,"000"))</f>
        <v/>
      </c>
      <c r="B54" s="37" t="n"/>
      <c r="C54" s="34" t="n"/>
      <c r="D54" s="34" t="n"/>
      <c r="E54" s="43" t="n"/>
      <c r="F54" s="44" t="n"/>
      <c r="G54" s="41" t="str">
        <f>IF(F54="","",ROUND(F54*VAT,2))</f>
        <v/>
      </c>
      <c r="H54" s="41" t="str">
        <f>IF(F54="","",F54+G54)</f>
        <v/>
      </c>
      <c r="I54" s="36" t="str">
        <f>IF(B54="","",B54+ValidDays)</f>
        <v/>
      </c>
      <c r="J54" s="34" t="n"/>
      <c r="K54" s="30" t="str">
        <f>IF(B54="","",IF(AND(J54="Sent",ReportDate&gt;I54),"Expired - follow up",IF(J54="Sent","Awaiting reply","")))</f>
        <v/>
      </c>
    </row>
    <row r="55">
      <c r="A55" s="30" t="str">
        <f>IF(B55="","","Q-"&amp;TEXT(ROW()-7,"000"))</f>
        <v/>
      </c>
      <c r="B55" s="37" t="n"/>
      <c r="C55" s="34" t="n"/>
      <c r="D55" s="34" t="n"/>
      <c r="E55" s="43" t="n"/>
      <c r="F55" s="44" t="n"/>
      <c r="G55" s="41" t="str">
        <f>IF(F55="","",ROUND(F55*VAT,2))</f>
        <v/>
      </c>
      <c r="H55" s="41" t="str">
        <f>IF(F55="","",F55+G55)</f>
        <v/>
      </c>
      <c r="I55" s="36" t="str">
        <f>IF(B55="","",B55+ValidDays)</f>
        <v/>
      </c>
      <c r="J55" s="34" t="n"/>
      <c r="K55" s="30" t="str">
        <f>IF(B55="","",IF(AND(J55="Sent",ReportDate&gt;I55),"Expired - follow up",IF(J55="Sent","Awaiting reply","")))</f>
        <v/>
      </c>
    </row>
    <row r="56">
      <c r="A56" s="30" t="str">
        <f>IF(B56="","","Q-"&amp;TEXT(ROW()-7,"000"))</f>
        <v/>
      </c>
      <c r="B56" s="37" t="n"/>
      <c r="C56" s="34" t="n"/>
      <c r="D56" s="34" t="n"/>
      <c r="E56" s="43" t="n"/>
      <c r="F56" s="44" t="n"/>
      <c r="G56" s="41" t="str">
        <f>IF(F56="","",ROUND(F56*VAT,2))</f>
        <v/>
      </c>
      <c r="H56" s="41" t="str">
        <f>IF(F56="","",F56+G56)</f>
        <v/>
      </c>
      <c r="I56" s="36" t="str">
        <f>IF(B56="","",B56+ValidDays)</f>
        <v/>
      </c>
      <c r="J56" s="34" t="n"/>
      <c r="K56" s="30" t="str">
        <f>IF(B56="","",IF(AND(J56="Sent",ReportDate&gt;I56),"Expired - follow up",IF(J56="Sent","Awaiting reply","")))</f>
        <v/>
      </c>
    </row>
    <row r="57">
      <c r="A57" s="30" t="str">
        <f>IF(B57="","","Q-"&amp;TEXT(ROW()-7,"000"))</f>
        <v/>
      </c>
      <c r="B57" s="37" t="n"/>
      <c r="C57" s="34" t="n"/>
      <c r="D57" s="34" t="n"/>
      <c r="E57" s="43" t="n"/>
      <c r="F57" s="44" t="n"/>
      <c r="G57" s="41" t="str">
        <f>IF(F57="","",ROUND(F57*VAT,2))</f>
        <v/>
      </c>
      <c r="H57" s="41" t="str">
        <f>IF(F57="","",F57+G57)</f>
        <v/>
      </c>
      <c r="I57" s="36" t="str">
        <f>IF(B57="","",B57+ValidDays)</f>
        <v/>
      </c>
      <c r="J57" s="34" t="n"/>
      <c r="K57" s="30" t="str">
        <f>IF(B57="","",IF(AND(J57="Sent",ReportDate&gt;I57),"Expired - follow up",IF(J57="Sent","Awaiting reply","")))</f>
        <v/>
      </c>
    </row>
    <row r="59">
      <c r="A59" s="45" t="inlineStr">
        <is>
          <t>Sample: 9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5">
    <dataValidation sqref="B8:B57" showDropDown="0" showInputMessage="0" showErrorMessage="1" allowBlank="1" error="Enter a date, e.g. 27/10/2026." type="date" operator="greaterThan">
      <formula1>DATE(2000,1,1)</formula1>
    </dataValidation>
    <dataValidation sqref="C8:C57" showDropDown="0" showInputMessage="0" showErrorMessage="1" allowBlank="1" error="Pick a value from the list." type="list">
      <formula1>=Clients</formula1>
    </dataValidation>
    <dataValidation sqref="D8:D57" showDropDown="0" showInputMessage="0" showErrorMessage="1" allowBlank="1" error="Pick a value from the list." type="list">
      <formula1>=Sites</formula1>
    </dataValidation>
    <dataValidation sqref="F8:F57" showDropDown="0" showInputMessage="0" showErrorMessage="1" allowBlank="1" error="Enter a number (0 or more)." type="decimal" operator="greaterThanOrEqual">
      <formula1>0</formula1>
    </dataValidation>
    <dataValidation sqref="J8:J57" showDropDown="0" showInputMessage="0" showErrorMessage="1" allowBlank="1" error="Pick a value from the list." type="list">
      <formula1>=L_QuoteStatus</formula1>
    </dataValidation>
  </dataValidations>
  <pageMargins left="0.75" right="0.75" top="1" bottom="1" header="0.5" footer="0.5"/>
  <pageSetup orientation="landscape" fitToHeight="0" fitToWidth="1"/>
  <headerFooter>
    <oddHeader>&amp;CSAMPLE prepared for Your Building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4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K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24" customWidth="1" min="3" max="3"/>
    <col width="10" customWidth="1" min="4" max="4"/>
    <col width="13" customWidth="1" min="5" max="5"/>
    <col width="32" customWidth="1" min="6" max="6"/>
    <col width="12" customWidth="1" min="7" max="7"/>
    <col width="9" customWidth="1" min="8" max="8"/>
    <col width="10" customWidth="1" min="9" max="9"/>
    <col width="11" customWidth="1" min="10" max="10"/>
    <col width="10" customWidth="1" min="11" max="11"/>
  </cols>
  <sheetData>
    <row r="1" ht="26" customHeight="1">
      <c r="A1" s="1" t="inlineStr">
        <is>
          <t>YOUR LOGO HERE</t>
        </is>
      </c>
      <c r="B1" s="2" t="n"/>
      <c r="C1" s="3" t="inlineStr">
        <is>
          <t>YOUR BUILDING COMPANY  -  SNAG LISTS</t>
        </is>
      </c>
    </row>
    <row r="2" ht="16" customHeight="1">
      <c r="A2" s="4" t="n"/>
      <c r="B2" s="5" t="n"/>
      <c r="C2" s="6" t="inlineStr">
        <is>
          <t>Register - one row per snag list. Grey columns calculate themselves.</t>
        </is>
      </c>
    </row>
    <row r="3" ht="14" customHeight="1">
      <c r="A3" s="7" t="n"/>
      <c r="B3" s="8" t="n"/>
      <c r="C3" s="9" t="inlineStr">
        <is>
          <t>SAMPLE prepared for Your Building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</row>
    <row r="5">
      <c r="C5" s="14" t="inlineStr">
        <is>
          <t>One row per snag; days open count until the date fixed is entered.</t>
        </is>
      </c>
    </row>
    <row r="7" ht="34" customHeight="1">
      <c r="A7" s="26" t="inlineStr">
        <is>
          <t>Ref</t>
        </is>
      </c>
      <c r="B7" s="26" t="inlineStr">
        <is>
          <t>Date found</t>
        </is>
      </c>
      <c r="C7" s="26" t="inlineStr">
        <is>
          <t>Site</t>
        </is>
      </c>
      <c r="D7" s="26" t="inlineStr">
        <is>
          <t>Unit / house</t>
        </is>
      </c>
      <c r="E7" s="26" t="inlineStr">
        <is>
          <t>Area / room</t>
        </is>
      </c>
      <c r="F7" s="26" t="inlineStr">
        <is>
          <t>Defect</t>
        </is>
      </c>
      <c r="G7" s="26" t="inlineStr">
        <is>
          <t>Trade</t>
        </is>
      </c>
      <c r="H7" s="26" t="inlineStr">
        <is>
          <t>Priority</t>
        </is>
      </c>
      <c r="I7" s="26" t="inlineStr">
        <is>
          <t>Status</t>
        </is>
      </c>
      <c r="J7" s="26" t="inlineStr">
        <is>
          <t>Date fixed</t>
        </is>
      </c>
      <c r="K7" s="26" t="inlineStr">
        <is>
          <t>Days open / to fix</t>
        </is>
      </c>
    </row>
    <row r="8">
      <c r="A8" s="30" t="str">
        <f>IF(B8="","","SN-"&amp;TEXT(ROW()-7,"000"))</f>
        <v>SN-001</v>
      </c>
      <c r="B8" s="37" t="n">
        <v>46242</v>
      </c>
      <c r="C8" s="34" t="inlineStr">
        <is>
          <t>Riverside townhouses phase 2</t>
        </is>
      </c>
      <c r="D8" s="34" t="inlineStr">
        <is>
          <t>Unit 3</t>
        </is>
      </c>
      <c r="E8" s="34" t="inlineStr">
        <is>
          <t>Bathroom</t>
        </is>
      </c>
      <c r="F8" s="43" t="inlineStr">
        <is>
          <t>Paint touch-up on skirting</t>
        </is>
      </c>
      <c r="G8" s="34" t="inlineStr">
        <is>
          <t>Plumber</t>
        </is>
      </c>
      <c r="H8" s="34" t="inlineStr">
        <is>
          <t>Urgent</t>
        </is>
      </c>
      <c r="I8" s="34" t="inlineStr">
        <is>
          <t>Signed off</t>
        </is>
      </c>
      <c r="J8" s="37" t="n">
        <v>46250</v>
      </c>
      <c r="K8" s="29">
        <f>IF(B8="","",IF(J8&lt;&gt;"",J8-B8,ReportDate-B8))</f>
        <v>8.0</v>
      </c>
    </row>
    <row r="9">
      <c r="A9" s="30" t="str">
        <f>IF(B9="","","SN-"&amp;TEXT(ROW()-7,"000"))</f>
        <v>SN-002</v>
      </c>
      <c r="B9" s="37" t="n">
        <v>46260</v>
      </c>
      <c r="C9" s="34" t="inlineStr">
        <is>
          <t>Clinic refurbishment - Mamelodi</t>
        </is>
      </c>
      <c r="D9" s="34" t="inlineStr">
        <is>
          <t>Unit 7</t>
        </is>
      </c>
      <c r="E9" s="34" t="inlineStr">
        <is>
          <t>Roof</t>
        </is>
      </c>
      <c r="F9" s="43" t="inlineStr">
        <is>
          <t>Window latch broken</t>
        </is>
      </c>
      <c r="G9" s="34" t="inlineStr">
        <is>
          <t>Tiler</t>
        </is>
      </c>
      <c r="H9" s="34" t="inlineStr">
        <is>
          <t>Low</t>
        </is>
      </c>
      <c r="I9" s="34" t="inlineStr">
        <is>
          <t>Fixed</t>
        </is>
      </c>
      <c r="J9" s="37" t="n">
        <v>46272</v>
      </c>
      <c r="K9" s="29">
        <f>IF(B9="","",IF(J9&lt;&gt;"",J9-B9,ReportDate-B9))</f>
        <v>12.0</v>
      </c>
    </row>
    <row r="10">
      <c r="A10" s="30" t="str">
        <f>IF(B10="","","SN-"&amp;TEXT(ROW()-7,"000"))</f>
        <v>SN-003</v>
      </c>
      <c r="B10" s="37" t="n">
        <v>46265</v>
      </c>
      <c r="C10" s="34" t="inlineStr">
        <is>
          <t>Clinic refurbishment - Mamelodi</t>
        </is>
      </c>
      <c r="D10" s="34" t="inlineStr">
        <is>
          <t>House 12</t>
        </is>
      </c>
      <c r="E10" s="34" t="inlineStr">
        <is>
          <t>Main bedroom</t>
        </is>
      </c>
      <c r="F10" s="43" t="inlineStr">
        <is>
          <t>Door does not close properly</t>
        </is>
      </c>
      <c r="G10" s="34" t="inlineStr">
        <is>
          <t>Builder</t>
        </is>
      </c>
      <c r="H10" s="34" t="inlineStr">
        <is>
          <t>Urgent</t>
        </is>
      </c>
      <c r="I10" s="34" t="inlineStr">
        <is>
          <t>Signed off</t>
        </is>
      </c>
      <c r="J10" s="37" t="n">
        <v>46273</v>
      </c>
      <c r="K10" s="29">
        <f>IF(B10="","",IF(J10&lt;&gt;"",J10-B10,ReportDate-B10))</f>
        <v>8.0</v>
      </c>
    </row>
    <row r="11">
      <c r="A11" s="30" t="str">
        <f>IF(B11="","","SN-"&amp;TEXT(ROW()-7,"000"))</f>
        <v>SN-004</v>
      </c>
      <c r="B11" s="37" t="n">
        <v>46289</v>
      </c>
      <c r="C11" s="34" t="inlineStr">
        <is>
          <t>12 Protea Road extension</t>
        </is>
      </c>
      <c r="D11" s="34" t="inlineStr">
        <is>
          <t>Block B</t>
        </is>
      </c>
      <c r="E11" s="34" t="inlineStr">
        <is>
          <t>Garage</t>
        </is>
      </c>
      <c r="F11" s="43" t="inlineStr">
        <is>
          <t>Gutter leaking at corner</t>
        </is>
      </c>
      <c r="G11" s="34" t="inlineStr">
        <is>
          <t>Painter</t>
        </is>
      </c>
      <c r="H11" s="34" t="inlineStr">
        <is>
          <t>Low</t>
        </is>
      </c>
      <c r="I11" s="34" t="inlineStr">
        <is>
          <t>Fixed</t>
        </is>
      </c>
      <c r="J11" s="37" t="n">
        <v>46301</v>
      </c>
      <c r="K11" s="29">
        <f>IF(B11="","",IF(J11&lt;&gt;"",J11-B11,ReportDate-B11))</f>
        <v>12.0</v>
      </c>
    </row>
    <row r="12">
      <c r="A12" s="30" t="str">
        <f>IF(B12="","","SN-"&amp;TEXT(ROW()-7,"000"))</f>
        <v>SN-005</v>
      </c>
      <c r="B12" s="37" t="n">
        <v>46297</v>
      </c>
      <c r="C12" s="34" t="inlineStr">
        <is>
          <t>Riverside townhouses phase 2</t>
        </is>
      </c>
      <c r="D12" s="34" t="inlineStr">
        <is>
          <t>Unit 3</t>
        </is>
      </c>
      <c r="E12" s="34" t="inlineStr">
        <is>
          <t>Bathroom</t>
        </is>
      </c>
      <c r="F12" s="43" t="inlineStr">
        <is>
          <t>Gutter leaking at corner</t>
        </is>
      </c>
      <c r="G12" s="34" t="inlineStr">
        <is>
          <t>Tiler</t>
        </is>
      </c>
      <c r="H12" s="34" t="inlineStr">
        <is>
          <t>Urgent</t>
        </is>
      </c>
      <c r="I12" s="34" t="inlineStr">
        <is>
          <t>Signed off</t>
        </is>
      </c>
      <c r="J12" s="37" t="n">
        <v>46309</v>
      </c>
      <c r="K12" s="29">
        <f>IF(B12="","",IF(J12&lt;&gt;"",J12-B12,ReportDate-B12))</f>
        <v>12.0</v>
      </c>
    </row>
    <row r="13">
      <c r="A13" s="30" t="str">
        <f>IF(B13="","","SN-"&amp;TEXT(ROW()-7,"000"))</f>
        <v>SN-006</v>
      </c>
      <c r="B13" s="37" t="n">
        <v>46297</v>
      </c>
      <c r="C13" s="34" t="inlineStr">
        <is>
          <t>Northgate school classrooms</t>
        </is>
      </c>
      <c r="D13" s="34" t="inlineStr">
        <is>
          <t>Unit 7</t>
        </is>
      </c>
      <c r="E13" s="34" t="inlineStr">
        <is>
          <t>Roof</t>
        </is>
      </c>
      <c r="F13" s="43" t="inlineStr">
        <is>
          <t>Loose plug point</t>
        </is>
      </c>
      <c r="G13" s="34" t="inlineStr">
        <is>
          <t>Tiler</t>
        </is>
      </c>
      <c r="H13" s="34" t="inlineStr">
        <is>
          <t>Normal</t>
        </is>
      </c>
      <c r="I13" s="34" t="inlineStr">
        <is>
          <t>Signed off</t>
        </is>
      </c>
      <c r="J13" s="37" t="n">
        <v>46303</v>
      </c>
      <c r="K13" s="29">
        <f>IF(B13="","",IF(J13&lt;&gt;"",J13-B13,ReportDate-B13))</f>
        <v>6.0</v>
      </c>
    </row>
    <row r="14">
      <c r="A14" s="30" t="str">
        <f>IF(B14="","","SN-"&amp;TEXT(ROW()-7,"000"))</f>
        <v>SN-007</v>
      </c>
      <c r="B14" s="37" t="n">
        <v>46307</v>
      </c>
      <c r="C14" s="34" t="inlineStr">
        <is>
          <t>Clinic refurbishment - Mamelodi</t>
        </is>
      </c>
      <c r="D14" s="34" t="inlineStr">
        <is>
          <t>House 12</t>
        </is>
      </c>
      <c r="E14" s="34" t="inlineStr">
        <is>
          <t>Main bedroom</t>
        </is>
      </c>
      <c r="F14" s="43" t="inlineStr">
        <is>
          <t>Gutter leaking at corner</t>
        </is>
      </c>
      <c r="G14" s="34" t="inlineStr">
        <is>
          <t>Plumber</t>
        </is>
      </c>
      <c r="H14" s="34" t="inlineStr">
        <is>
          <t>Normal</t>
        </is>
      </c>
      <c r="I14" s="34" t="inlineStr">
        <is>
          <t>Open</t>
        </is>
      </c>
      <c r="J14" s="37" t="n"/>
      <c r="K14" s="29">
        <f>IF(B14="","",IF(J14&lt;&gt;"",J14-B14,ReportDate-B14))</f>
        <v>15.0</v>
      </c>
    </row>
    <row r="15">
      <c r="A15" s="30" t="str">
        <f>IF(B15="","","SN-"&amp;TEXT(ROW()-7,"000"))</f>
        <v>SN-008</v>
      </c>
      <c r="B15" s="37" t="n">
        <v>46307</v>
      </c>
      <c r="C15" s="34" t="inlineStr">
        <is>
          <t>Northgate school classrooms</t>
        </is>
      </c>
      <c r="D15" s="34" t="inlineStr">
        <is>
          <t>Block B</t>
        </is>
      </c>
      <c r="E15" s="34" t="inlineStr">
        <is>
          <t>Roof</t>
        </is>
      </c>
      <c r="F15" s="43" t="inlineStr">
        <is>
          <t>Window latch broken</t>
        </is>
      </c>
      <c r="G15" s="34" t="inlineStr">
        <is>
          <t>Plumber</t>
        </is>
      </c>
      <c r="H15" s="34" t="inlineStr">
        <is>
          <t>Urgent</t>
        </is>
      </c>
      <c r="I15" s="34" t="inlineStr">
        <is>
          <t>Fixed</t>
        </is>
      </c>
      <c r="J15" s="37" t="n">
        <v>46310</v>
      </c>
      <c r="K15" s="29">
        <f>IF(B15="","",IF(J15&lt;&gt;"",J15-B15,ReportDate-B15))</f>
        <v>3.0</v>
      </c>
    </row>
    <row r="16">
      <c r="A16" s="30" t="str">
        <f>IF(B16="","","SN-"&amp;TEXT(ROW()-7,"000"))</f>
        <v>SN-009</v>
      </c>
      <c r="B16" s="37" t="n">
        <v>46309</v>
      </c>
      <c r="C16" s="34" t="inlineStr">
        <is>
          <t>Riverside townhouses phase 2</t>
        </is>
      </c>
      <c r="D16" s="34" t="inlineStr">
        <is>
          <t>Unit 3</t>
        </is>
      </c>
      <c r="E16" s="34" t="inlineStr">
        <is>
          <t>Main bedroom</t>
        </is>
      </c>
      <c r="F16" s="43" t="inlineStr">
        <is>
          <t>Window latch broken</t>
        </is>
      </c>
      <c r="G16" s="34" t="inlineStr">
        <is>
          <t>Electrician</t>
        </is>
      </c>
      <c r="H16" s="34" t="inlineStr">
        <is>
          <t>Normal</t>
        </is>
      </c>
      <c r="I16" s="34" t="inlineStr">
        <is>
          <t>Open</t>
        </is>
      </c>
      <c r="J16" s="37" t="n"/>
      <c r="K16" s="29">
        <f>IF(B16="","",IF(J16&lt;&gt;"",J16-B16,ReportDate-B16))</f>
        <v>13.0</v>
      </c>
    </row>
    <row r="17">
      <c r="A17" s="30" t="str">
        <f>IF(B17="","","SN-"&amp;TEXT(ROW()-7,"000"))</f>
        <v/>
      </c>
      <c r="B17" s="37" t="n"/>
      <c r="C17" s="34" t="n"/>
      <c r="D17" s="34" t="n"/>
      <c r="E17" s="34" t="n"/>
      <c r="F17" s="43" t="n"/>
      <c r="G17" s="34" t="n"/>
      <c r="H17" s="34" t="n"/>
      <c r="I17" s="34" t="n"/>
      <c r="J17" s="37" t="n"/>
      <c r="K17" s="29" t="str">
        <f>IF(B17="","",IF(J17&lt;&gt;"",J17-B17,ReportDate-B17))</f>
        <v/>
      </c>
    </row>
    <row r="18">
      <c r="A18" s="30" t="str">
        <f>IF(B18="","","SN-"&amp;TEXT(ROW()-7,"000"))</f>
        <v/>
      </c>
      <c r="B18" s="37" t="n"/>
      <c r="C18" s="34" t="n"/>
      <c r="D18" s="34" t="n"/>
      <c r="E18" s="34" t="n"/>
      <c r="F18" s="43" t="n"/>
      <c r="G18" s="34" t="n"/>
      <c r="H18" s="34" t="n"/>
      <c r="I18" s="34" t="n"/>
      <c r="J18" s="37" t="n"/>
      <c r="K18" s="29" t="str">
        <f>IF(B18="","",IF(J18&lt;&gt;"",J18-B18,ReportDate-B18))</f>
        <v/>
      </c>
    </row>
    <row r="19">
      <c r="A19" s="30" t="str">
        <f>IF(B19="","","SN-"&amp;TEXT(ROW()-7,"000"))</f>
        <v/>
      </c>
      <c r="B19" s="37" t="n"/>
      <c r="C19" s="34" t="n"/>
      <c r="D19" s="34" t="n"/>
      <c r="E19" s="34" t="n"/>
      <c r="F19" s="43" t="n"/>
      <c r="G19" s="34" t="n"/>
      <c r="H19" s="34" t="n"/>
      <c r="I19" s="34" t="n"/>
      <c r="J19" s="37" t="n"/>
      <c r="K19" s="29" t="str">
        <f>IF(B19="","",IF(J19&lt;&gt;"",J19-B19,ReportDate-B19))</f>
        <v/>
      </c>
    </row>
    <row r="20">
      <c r="A20" s="30" t="str">
        <f>IF(B20="","","SN-"&amp;TEXT(ROW()-7,"000"))</f>
        <v/>
      </c>
      <c r="B20" s="37" t="n"/>
      <c r="C20" s="34" t="n"/>
      <c r="D20" s="34" t="n"/>
      <c r="E20" s="34" t="n"/>
      <c r="F20" s="43" t="n"/>
      <c r="G20" s="34" t="n"/>
      <c r="H20" s="34" t="n"/>
      <c r="I20" s="34" t="n"/>
      <c r="J20" s="37" t="n"/>
      <c r="K20" s="29" t="str">
        <f>IF(B20="","",IF(J20&lt;&gt;"",J20-B20,ReportDate-B20))</f>
        <v/>
      </c>
    </row>
    <row r="21">
      <c r="A21" s="30" t="str">
        <f>IF(B21="","","SN-"&amp;TEXT(ROW()-7,"000"))</f>
        <v/>
      </c>
      <c r="B21" s="37" t="n"/>
      <c r="C21" s="34" t="n"/>
      <c r="D21" s="34" t="n"/>
      <c r="E21" s="34" t="n"/>
      <c r="F21" s="43" t="n"/>
      <c r="G21" s="34" t="n"/>
      <c r="H21" s="34" t="n"/>
      <c r="I21" s="34" t="n"/>
      <c r="J21" s="37" t="n"/>
      <c r="K21" s="29" t="str">
        <f>IF(B21="","",IF(J21&lt;&gt;"",J21-B21,ReportDate-B21))</f>
        <v/>
      </c>
    </row>
    <row r="22">
      <c r="A22" s="30" t="str">
        <f>IF(B22="","","SN-"&amp;TEXT(ROW()-7,"000"))</f>
        <v/>
      </c>
      <c r="B22" s="37" t="n"/>
      <c r="C22" s="34" t="n"/>
      <c r="D22" s="34" t="n"/>
      <c r="E22" s="34" t="n"/>
      <c r="F22" s="43" t="n"/>
      <c r="G22" s="34" t="n"/>
      <c r="H22" s="34" t="n"/>
      <c r="I22" s="34" t="n"/>
      <c r="J22" s="37" t="n"/>
      <c r="K22" s="29" t="str">
        <f>IF(B22="","",IF(J22&lt;&gt;"",J22-B22,ReportDate-B22))</f>
        <v/>
      </c>
    </row>
    <row r="23">
      <c r="A23" s="30" t="str">
        <f>IF(B23="","","SN-"&amp;TEXT(ROW()-7,"000"))</f>
        <v/>
      </c>
      <c r="B23" s="37" t="n"/>
      <c r="C23" s="34" t="n"/>
      <c r="D23" s="34" t="n"/>
      <c r="E23" s="34" t="n"/>
      <c r="F23" s="43" t="n"/>
      <c r="G23" s="34" t="n"/>
      <c r="H23" s="34" t="n"/>
      <c r="I23" s="34" t="n"/>
      <c r="J23" s="37" t="n"/>
      <c r="K23" s="29" t="str">
        <f>IF(B23="","",IF(J23&lt;&gt;"",J23-B23,ReportDate-B23))</f>
        <v/>
      </c>
    </row>
    <row r="24">
      <c r="A24" s="30" t="str">
        <f>IF(B24="","","SN-"&amp;TEXT(ROW()-7,"000"))</f>
        <v/>
      </c>
      <c r="B24" s="37" t="n"/>
      <c r="C24" s="34" t="n"/>
      <c r="D24" s="34" t="n"/>
      <c r="E24" s="34" t="n"/>
      <c r="F24" s="43" t="n"/>
      <c r="G24" s="34" t="n"/>
      <c r="H24" s="34" t="n"/>
      <c r="I24" s="34" t="n"/>
      <c r="J24" s="37" t="n"/>
      <c r="K24" s="29" t="str">
        <f>IF(B24="","",IF(J24&lt;&gt;"",J24-B24,ReportDate-B24))</f>
        <v/>
      </c>
    </row>
    <row r="25">
      <c r="A25" s="30" t="str">
        <f>IF(B25="","","SN-"&amp;TEXT(ROW()-7,"000"))</f>
        <v/>
      </c>
      <c r="B25" s="37" t="n"/>
      <c r="C25" s="34" t="n"/>
      <c r="D25" s="34" t="n"/>
      <c r="E25" s="34" t="n"/>
      <c r="F25" s="43" t="n"/>
      <c r="G25" s="34" t="n"/>
      <c r="H25" s="34" t="n"/>
      <c r="I25" s="34" t="n"/>
      <c r="J25" s="37" t="n"/>
      <c r="K25" s="29" t="str">
        <f>IF(B25="","",IF(J25&lt;&gt;"",J25-B25,ReportDate-B25))</f>
        <v/>
      </c>
    </row>
    <row r="26">
      <c r="A26" s="30" t="str">
        <f>IF(B26="","","SN-"&amp;TEXT(ROW()-7,"000"))</f>
        <v/>
      </c>
      <c r="B26" s="37" t="n"/>
      <c r="C26" s="34" t="n"/>
      <c r="D26" s="34" t="n"/>
      <c r="E26" s="34" t="n"/>
      <c r="F26" s="43" t="n"/>
      <c r="G26" s="34" t="n"/>
      <c r="H26" s="34" t="n"/>
      <c r="I26" s="34" t="n"/>
      <c r="J26" s="37" t="n"/>
      <c r="K26" s="29" t="str">
        <f>IF(B26="","",IF(J26&lt;&gt;"",J26-B26,ReportDate-B26))</f>
        <v/>
      </c>
    </row>
    <row r="27">
      <c r="A27" s="30" t="str">
        <f>IF(B27="","","SN-"&amp;TEXT(ROW()-7,"000"))</f>
        <v/>
      </c>
      <c r="B27" s="37" t="n"/>
      <c r="C27" s="34" t="n"/>
      <c r="D27" s="34" t="n"/>
      <c r="E27" s="34" t="n"/>
      <c r="F27" s="43" t="n"/>
      <c r="G27" s="34" t="n"/>
      <c r="H27" s="34" t="n"/>
      <c r="I27" s="34" t="n"/>
      <c r="J27" s="37" t="n"/>
      <c r="K27" s="29" t="str">
        <f>IF(B27="","",IF(J27&lt;&gt;"",J27-B27,ReportDate-B27))</f>
        <v/>
      </c>
    </row>
    <row r="28">
      <c r="A28" s="30" t="str">
        <f>IF(B28="","","SN-"&amp;TEXT(ROW()-7,"000"))</f>
        <v/>
      </c>
      <c r="B28" s="37" t="n"/>
      <c r="C28" s="34" t="n"/>
      <c r="D28" s="34" t="n"/>
      <c r="E28" s="34" t="n"/>
      <c r="F28" s="43" t="n"/>
      <c r="G28" s="34" t="n"/>
      <c r="H28" s="34" t="n"/>
      <c r="I28" s="34" t="n"/>
      <c r="J28" s="37" t="n"/>
      <c r="K28" s="29" t="str">
        <f>IF(B28="","",IF(J28&lt;&gt;"",J28-B28,ReportDate-B28))</f>
        <v/>
      </c>
    </row>
    <row r="29">
      <c r="A29" s="30" t="str">
        <f>IF(B29="","","SN-"&amp;TEXT(ROW()-7,"000"))</f>
        <v/>
      </c>
      <c r="B29" s="37" t="n"/>
      <c r="C29" s="34" t="n"/>
      <c r="D29" s="34" t="n"/>
      <c r="E29" s="34" t="n"/>
      <c r="F29" s="43" t="n"/>
      <c r="G29" s="34" t="n"/>
      <c r="H29" s="34" t="n"/>
      <c r="I29" s="34" t="n"/>
      <c r="J29" s="37" t="n"/>
      <c r="K29" s="29" t="str">
        <f>IF(B29="","",IF(J29&lt;&gt;"",J29-B29,ReportDate-B29))</f>
        <v/>
      </c>
    </row>
    <row r="30">
      <c r="A30" s="30" t="str">
        <f>IF(B30="","","SN-"&amp;TEXT(ROW()-7,"000"))</f>
        <v/>
      </c>
      <c r="B30" s="37" t="n"/>
      <c r="C30" s="34" t="n"/>
      <c r="D30" s="34" t="n"/>
      <c r="E30" s="34" t="n"/>
      <c r="F30" s="43" t="n"/>
      <c r="G30" s="34" t="n"/>
      <c r="H30" s="34" t="n"/>
      <c r="I30" s="34" t="n"/>
      <c r="J30" s="37" t="n"/>
      <c r="K30" s="29" t="str">
        <f>IF(B30="","",IF(J30&lt;&gt;"",J30-B30,ReportDate-B30))</f>
        <v/>
      </c>
    </row>
    <row r="31">
      <c r="A31" s="30" t="str">
        <f>IF(B31="","","SN-"&amp;TEXT(ROW()-7,"000"))</f>
        <v/>
      </c>
      <c r="B31" s="37" t="n"/>
      <c r="C31" s="34" t="n"/>
      <c r="D31" s="34" t="n"/>
      <c r="E31" s="34" t="n"/>
      <c r="F31" s="43" t="n"/>
      <c r="G31" s="34" t="n"/>
      <c r="H31" s="34" t="n"/>
      <c r="I31" s="34" t="n"/>
      <c r="J31" s="37" t="n"/>
      <c r="K31" s="29" t="str">
        <f>IF(B31="","",IF(J31&lt;&gt;"",J31-B31,ReportDate-B31))</f>
        <v/>
      </c>
    </row>
    <row r="32">
      <c r="A32" s="30" t="str">
        <f>IF(B32="","","SN-"&amp;TEXT(ROW()-7,"000"))</f>
        <v/>
      </c>
      <c r="B32" s="37" t="n"/>
      <c r="C32" s="34" t="n"/>
      <c r="D32" s="34" t="n"/>
      <c r="E32" s="34" t="n"/>
      <c r="F32" s="43" t="n"/>
      <c r="G32" s="34" t="n"/>
      <c r="H32" s="34" t="n"/>
      <c r="I32" s="34" t="n"/>
      <c r="J32" s="37" t="n"/>
      <c r="K32" s="29" t="str">
        <f>IF(B32="","",IF(J32&lt;&gt;"",J32-B32,ReportDate-B32))</f>
        <v/>
      </c>
    </row>
    <row r="33">
      <c r="A33" s="30" t="str">
        <f>IF(B33="","","SN-"&amp;TEXT(ROW()-7,"000"))</f>
        <v/>
      </c>
      <c r="B33" s="37" t="n"/>
      <c r="C33" s="34" t="n"/>
      <c r="D33" s="34" t="n"/>
      <c r="E33" s="34" t="n"/>
      <c r="F33" s="43" t="n"/>
      <c r="G33" s="34" t="n"/>
      <c r="H33" s="34" t="n"/>
      <c r="I33" s="34" t="n"/>
      <c r="J33" s="37" t="n"/>
      <c r="K33" s="29" t="str">
        <f>IF(B33="","",IF(J33&lt;&gt;"",J33-B33,ReportDate-B33))</f>
        <v/>
      </c>
    </row>
    <row r="34">
      <c r="A34" s="30" t="str">
        <f>IF(B34="","","SN-"&amp;TEXT(ROW()-7,"000"))</f>
        <v/>
      </c>
      <c r="B34" s="37" t="n"/>
      <c r="C34" s="34" t="n"/>
      <c r="D34" s="34" t="n"/>
      <c r="E34" s="34" t="n"/>
      <c r="F34" s="43" t="n"/>
      <c r="G34" s="34" t="n"/>
      <c r="H34" s="34" t="n"/>
      <c r="I34" s="34" t="n"/>
      <c r="J34" s="37" t="n"/>
      <c r="K34" s="29" t="str">
        <f>IF(B34="","",IF(J34&lt;&gt;"",J34-B34,ReportDate-B34))</f>
        <v/>
      </c>
    </row>
    <row r="35">
      <c r="A35" s="30" t="str">
        <f>IF(B35="","","SN-"&amp;TEXT(ROW()-7,"000"))</f>
        <v/>
      </c>
      <c r="B35" s="37" t="n"/>
      <c r="C35" s="34" t="n"/>
      <c r="D35" s="34" t="n"/>
      <c r="E35" s="34" t="n"/>
      <c r="F35" s="43" t="n"/>
      <c r="G35" s="34" t="n"/>
      <c r="H35" s="34" t="n"/>
      <c r="I35" s="34" t="n"/>
      <c r="J35" s="37" t="n"/>
      <c r="K35" s="29" t="str">
        <f>IF(B35="","",IF(J35&lt;&gt;"",J35-B35,ReportDate-B35))</f>
        <v/>
      </c>
    </row>
    <row r="36">
      <c r="A36" s="30" t="str">
        <f>IF(B36="","","SN-"&amp;TEXT(ROW()-7,"000"))</f>
        <v/>
      </c>
      <c r="B36" s="37" t="n"/>
      <c r="C36" s="34" t="n"/>
      <c r="D36" s="34" t="n"/>
      <c r="E36" s="34" t="n"/>
      <c r="F36" s="43" t="n"/>
      <c r="G36" s="34" t="n"/>
      <c r="H36" s="34" t="n"/>
      <c r="I36" s="34" t="n"/>
      <c r="J36" s="37" t="n"/>
      <c r="K36" s="29" t="str">
        <f>IF(B36="","",IF(J36&lt;&gt;"",J36-B36,ReportDate-B36))</f>
        <v/>
      </c>
    </row>
    <row r="37">
      <c r="A37" s="30" t="str">
        <f>IF(B37="","","SN-"&amp;TEXT(ROW()-7,"000"))</f>
        <v/>
      </c>
      <c r="B37" s="37" t="n"/>
      <c r="C37" s="34" t="n"/>
      <c r="D37" s="34" t="n"/>
      <c r="E37" s="34" t="n"/>
      <c r="F37" s="43" t="n"/>
      <c r="G37" s="34" t="n"/>
      <c r="H37" s="34" t="n"/>
      <c r="I37" s="34" t="n"/>
      <c r="J37" s="37" t="n"/>
      <c r="K37" s="29" t="str">
        <f>IF(B37="","",IF(J37&lt;&gt;"",J37-B37,ReportDate-B37))</f>
        <v/>
      </c>
    </row>
    <row r="38">
      <c r="A38" s="30" t="str">
        <f>IF(B38="","","SN-"&amp;TEXT(ROW()-7,"000"))</f>
        <v/>
      </c>
      <c r="B38" s="37" t="n"/>
      <c r="C38" s="34" t="n"/>
      <c r="D38" s="34" t="n"/>
      <c r="E38" s="34" t="n"/>
      <c r="F38" s="43" t="n"/>
      <c r="G38" s="34" t="n"/>
      <c r="H38" s="34" t="n"/>
      <c r="I38" s="34" t="n"/>
      <c r="J38" s="37" t="n"/>
      <c r="K38" s="29" t="str">
        <f>IF(B38="","",IF(J38&lt;&gt;"",J38-B38,ReportDate-B38))</f>
        <v/>
      </c>
    </row>
    <row r="39">
      <c r="A39" s="30" t="str">
        <f>IF(B39="","","SN-"&amp;TEXT(ROW()-7,"000"))</f>
        <v/>
      </c>
      <c r="B39" s="37" t="n"/>
      <c r="C39" s="34" t="n"/>
      <c r="D39" s="34" t="n"/>
      <c r="E39" s="34" t="n"/>
      <c r="F39" s="43" t="n"/>
      <c r="G39" s="34" t="n"/>
      <c r="H39" s="34" t="n"/>
      <c r="I39" s="34" t="n"/>
      <c r="J39" s="37" t="n"/>
      <c r="K39" s="29" t="str">
        <f>IF(B39="","",IF(J39&lt;&gt;"",J39-B39,ReportDate-B39))</f>
        <v/>
      </c>
    </row>
    <row r="40">
      <c r="A40" s="30" t="str">
        <f>IF(B40="","","SN-"&amp;TEXT(ROW()-7,"000"))</f>
        <v/>
      </c>
      <c r="B40" s="37" t="n"/>
      <c r="C40" s="34" t="n"/>
      <c r="D40" s="34" t="n"/>
      <c r="E40" s="34" t="n"/>
      <c r="F40" s="43" t="n"/>
      <c r="G40" s="34" t="n"/>
      <c r="H40" s="34" t="n"/>
      <c r="I40" s="34" t="n"/>
      <c r="J40" s="37" t="n"/>
      <c r="K40" s="29" t="str">
        <f>IF(B40="","",IF(J40&lt;&gt;"",J40-B40,ReportDate-B40))</f>
        <v/>
      </c>
    </row>
    <row r="41">
      <c r="A41" s="30" t="str">
        <f>IF(B41="","","SN-"&amp;TEXT(ROW()-7,"000"))</f>
        <v/>
      </c>
      <c r="B41" s="37" t="n"/>
      <c r="C41" s="34" t="n"/>
      <c r="D41" s="34" t="n"/>
      <c r="E41" s="34" t="n"/>
      <c r="F41" s="43" t="n"/>
      <c r="G41" s="34" t="n"/>
      <c r="H41" s="34" t="n"/>
      <c r="I41" s="34" t="n"/>
      <c r="J41" s="37" t="n"/>
      <c r="K41" s="29" t="str">
        <f>IF(B41="","",IF(J41&lt;&gt;"",J41-B41,ReportDate-B41))</f>
        <v/>
      </c>
    </row>
    <row r="42">
      <c r="A42" s="30" t="str">
        <f>IF(B42="","","SN-"&amp;TEXT(ROW()-7,"000"))</f>
        <v/>
      </c>
      <c r="B42" s="37" t="n"/>
      <c r="C42" s="34" t="n"/>
      <c r="D42" s="34" t="n"/>
      <c r="E42" s="34" t="n"/>
      <c r="F42" s="43" t="n"/>
      <c r="G42" s="34" t="n"/>
      <c r="H42" s="34" t="n"/>
      <c r="I42" s="34" t="n"/>
      <c r="J42" s="37" t="n"/>
      <c r="K42" s="29" t="str">
        <f>IF(B42="","",IF(J42&lt;&gt;"",J42-B42,ReportDate-B42))</f>
        <v/>
      </c>
    </row>
    <row r="43">
      <c r="A43" s="30" t="str">
        <f>IF(B43="","","SN-"&amp;TEXT(ROW()-7,"000"))</f>
        <v/>
      </c>
      <c r="B43" s="37" t="n"/>
      <c r="C43" s="34" t="n"/>
      <c r="D43" s="34" t="n"/>
      <c r="E43" s="34" t="n"/>
      <c r="F43" s="43" t="n"/>
      <c r="G43" s="34" t="n"/>
      <c r="H43" s="34" t="n"/>
      <c r="I43" s="34" t="n"/>
      <c r="J43" s="37" t="n"/>
      <c r="K43" s="29" t="str">
        <f>IF(B43="","",IF(J43&lt;&gt;"",J43-B43,ReportDate-B43))</f>
        <v/>
      </c>
    </row>
    <row r="44">
      <c r="A44" s="30" t="str">
        <f>IF(B44="","","SN-"&amp;TEXT(ROW()-7,"000"))</f>
        <v/>
      </c>
      <c r="B44" s="37" t="n"/>
      <c r="C44" s="34" t="n"/>
      <c r="D44" s="34" t="n"/>
      <c r="E44" s="34" t="n"/>
      <c r="F44" s="43" t="n"/>
      <c r="G44" s="34" t="n"/>
      <c r="H44" s="34" t="n"/>
      <c r="I44" s="34" t="n"/>
      <c r="J44" s="37" t="n"/>
      <c r="K44" s="29" t="str">
        <f>IF(B44="","",IF(J44&lt;&gt;"",J44-B44,ReportDate-B44))</f>
        <v/>
      </c>
    </row>
    <row r="45">
      <c r="A45" s="30" t="str">
        <f>IF(B45="","","SN-"&amp;TEXT(ROW()-7,"000"))</f>
        <v/>
      </c>
      <c r="B45" s="37" t="n"/>
      <c r="C45" s="34" t="n"/>
      <c r="D45" s="34" t="n"/>
      <c r="E45" s="34" t="n"/>
      <c r="F45" s="43" t="n"/>
      <c r="G45" s="34" t="n"/>
      <c r="H45" s="34" t="n"/>
      <c r="I45" s="34" t="n"/>
      <c r="J45" s="37" t="n"/>
      <c r="K45" s="29" t="str">
        <f>IF(B45="","",IF(J45&lt;&gt;"",J45-B45,ReportDate-B45))</f>
        <v/>
      </c>
    </row>
    <row r="46">
      <c r="A46" s="30" t="str">
        <f>IF(B46="","","SN-"&amp;TEXT(ROW()-7,"000"))</f>
        <v/>
      </c>
      <c r="B46" s="37" t="n"/>
      <c r="C46" s="34" t="n"/>
      <c r="D46" s="34" t="n"/>
      <c r="E46" s="34" t="n"/>
      <c r="F46" s="43" t="n"/>
      <c r="G46" s="34" t="n"/>
      <c r="H46" s="34" t="n"/>
      <c r="I46" s="34" t="n"/>
      <c r="J46" s="37" t="n"/>
      <c r="K46" s="29" t="str">
        <f>IF(B46="","",IF(J46&lt;&gt;"",J46-B46,ReportDate-B46))</f>
        <v/>
      </c>
    </row>
    <row r="47">
      <c r="A47" s="30" t="str">
        <f>IF(B47="","","SN-"&amp;TEXT(ROW()-7,"000"))</f>
        <v/>
      </c>
      <c r="B47" s="37" t="n"/>
      <c r="C47" s="34" t="n"/>
      <c r="D47" s="34" t="n"/>
      <c r="E47" s="34" t="n"/>
      <c r="F47" s="43" t="n"/>
      <c r="G47" s="34" t="n"/>
      <c r="H47" s="34" t="n"/>
      <c r="I47" s="34" t="n"/>
      <c r="J47" s="37" t="n"/>
      <c r="K47" s="29" t="str">
        <f>IF(B47="","",IF(J47&lt;&gt;"",J47-B47,ReportDate-B47))</f>
        <v/>
      </c>
    </row>
    <row r="48">
      <c r="A48" s="30" t="str">
        <f>IF(B48="","","SN-"&amp;TEXT(ROW()-7,"000"))</f>
        <v/>
      </c>
      <c r="B48" s="37" t="n"/>
      <c r="C48" s="34" t="n"/>
      <c r="D48" s="34" t="n"/>
      <c r="E48" s="34" t="n"/>
      <c r="F48" s="43" t="n"/>
      <c r="G48" s="34" t="n"/>
      <c r="H48" s="34" t="n"/>
      <c r="I48" s="34" t="n"/>
      <c r="J48" s="37" t="n"/>
      <c r="K48" s="29" t="str">
        <f>IF(B48="","",IF(J48&lt;&gt;"",J48-B48,ReportDate-B48))</f>
        <v/>
      </c>
    </row>
    <row r="49">
      <c r="A49" s="30" t="str">
        <f>IF(B49="","","SN-"&amp;TEXT(ROW()-7,"000"))</f>
        <v/>
      </c>
      <c r="B49" s="37" t="n"/>
      <c r="C49" s="34" t="n"/>
      <c r="D49" s="34" t="n"/>
      <c r="E49" s="34" t="n"/>
      <c r="F49" s="43" t="n"/>
      <c r="G49" s="34" t="n"/>
      <c r="H49" s="34" t="n"/>
      <c r="I49" s="34" t="n"/>
      <c r="J49" s="37" t="n"/>
      <c r="K49" s="29" t="str">
        <f>IF(B49="","",IF(J49&lt;&gt;"",J49-B49,ReportDate-B49))</f>
        <v/>
      </c>
    </row>
    <row r="50">
      <c r="A50" s="30" t="str">
        <f>IF(B50="","","SN-"&amp;TEXT(ROW()-7,"000"))</f>
        <v/>
      </c>
      <c r="B50" s="37" t="n"/>
      <c r="C50" s="34" t="n"/>
      <c r="D50" s="34" t="n"/>
      <c r="E50" s="34" t="n"/>
      <c r="F50" s="43" t="n"/>
      <c r="G50" s="34" t="n"/>
      <c r="H50" s="34" t="n"/>
      <c r="I50" s="34" t="n"/>
      <c r="J50" s="37" t="n"/>
      <c r="K50" s="29" t="str">
        <f>IF(B50="","",IF(J50&lt;&gt;"",J50-B50,ReportDate-B50))</f>
        <v/>
      </c>
    </row>
    <row r="51">
      <c r="A51" s="30" t="str">
        <f>IF(B51="","","SN-"&amp;TEXT(ROW()-7,"000"))</f>
        <v/>
      </c>
      <c r="B51" s="37" t="n"/>
      <c r="C51" s="34" t="n"/>
      <c r="D51" s="34" t="n"/>
      <c r="E51" s="34" t="n"/>
      <c r="F51" s="43" t="n"/>
      <c r="G51" s="34" t="n"/>
      <c r="H51" s="34" t="n"/>
      <c r="I51" s="34" t="n"/>
      <c r="J51" s="37" t="n"/>
      <c r="K51" s="29" t="str">
        <f>IF(B51="","",IF(J51&lt;&gt;"",J51-B51,ReportDate-B51))</f>
        <v/>
      </c>
    </row>
    <row r="52">
      <c r="A52" s="30" t="str">
        <f>IF(B52="","","SN-"&amp;TEXT(ROW()-7,"000"))</f>
        <v/>
      </c>
      <c r="B52" s="37" t="n"/>
      <c r="C52" s="34" t="n"/>
      <c r="D52" s="34" t="n"/>
      <c r="E52" s="34" t="n"/>
      <c r="F52" s="43" t="n"/>
      <c r="G52" s="34" t="n"/>
      <c r="H52" s="34" t="n"/>
      <c r="I52" s="34" t="n"/>
      <c r="J52" s="37" t="n"/>
      <c r="K52" s="29" t="str">
        <f>IF(B52="","",IF(J52&lt;&gt;"",J52-B52,ReportDate-B52))</f>
        <v/>
      </c>
    </row>
    <row r="53">
      <c r="A53" s="30" t="str">
        <f>IF(B53="","","SN-"&amp;TEXT(ROW()-7,"000"))</f>
        <v/>
      </c>
      <c r="B53" s="37" t="n"/>
      <c r="C53" s="34" t="n"/>
      <c r="D53" s="34" t="n"/>
      <c r="E53" s="34" t="n"/>
      <c r="F53" s="43" t="n"/>
      <c r="G53" s="34" t="n"/>
      <c r="H53" s="34" t="n"/>
      <c r="I53" s="34" t="n"/>
      <c r="J53" s="37" t="n"/>
      <c r="K53" s="29" t="str">
        <f>IF(B53="","",IF(J53&lt;&gt;"",J53-B53,ReportDate-B53))</f>
        <v/>
      </c>
    </row>
    <row r="54">
      <c r="A54" s="30" t="str">
        <f>IF(B54="","","SN-"&amp;TEXT(ROW()-7,"000"))</f>
        <v/>
      </c>
      <c r="B54" s="37" t="n"/>
      <c r="C54" s="34" t="n"/>
      <c r="D54" s="34" t="n"/>
      <c r="E54" s="34" t="n"/>
      <c r="F54" s="43" t="n"/>
      <c r="G54" s="34" t="n"/>
      <c r="H54" s="34" t="n"/>
      <c r="I54" s="34" t="n"/>
      <c r="J54" s="37" t="n"/>
      <c r="K54" s="29" t="str">
        <f>IF(B54="","",IF(J54&lt;&gt;"",J54-B54,ReportDate-B54))</f>
        <v/>
      </c>
    </row>
    <row r="55">
      <c r="A55" s="30" t="str">
        <f>IF(B55="","","SN-"&amp;TEXT(ROW()-7,"000"))</f>
        <v/>
      </c>
      <c r="B55" s="37" t="n"/>
      <c r="C55" s="34" t="n"/>
      <c r="D55" s="34" t="n"/>
      <c r="E55" s="34" t="n"/>
      <c r="F55" s="43" t="n"/>
      <c r="G55" s="34" t="n"/>
      <c r="H55" s="34" t="n"/>
      <c r="I55" s="34" t="n"/>
      <c r="J55" s="37" t="n"/>
      <c r="K55" s="29" t="str">
        <f>IF(B55="","",IF(J55&lt;&gt;"",J55-B55,ReportDate-B55))</f>
        <v/>
      </c>
    </row>
    <row r="56">
      <c r="A56" s="30" t="str">
        <f>IF(B56="","","SN-"&amp;TEXT(ROW()-7,"000"))</f>
        <v/>
      </c>
      <c r="B56" s="37" t="n"/>
      <c r="C56" s="34" t="n"/>
      <c r="D56" s="34" t="n"/>
      <c r="E56" s="34" t="n"/>
      <c r="F56" s="43" t="n"/>
      <c r="G56" s="34" t="n"/>
      <c r="H56" s="34" t="n"/>
      <c r="I56" s="34" t="n"/>
      <c r="J56" s="37" t="n"/>
      <c r="K56" s="29" t="str">
        <f>IF(B56="","",IF(J56&lt;&gt;"",J56-B56,ReportDate-B56))</f>
        <v/>
      </c>
    </row>
    <row r="57">
      <c r="A57" s="30" t="str">
        <f>IF(B57="","","SN-"&amp;TEXT(ROW()-7,"000"))</f>
        <v/>
      </c>
      <c r="B57" s="37" t="n"/>
      <c r="C57" s="34" t="n"/>
      <c r="D57" s="34" t="n"/>
      <c r="E57" s="34" t="n"/>
      <c r="F57" s="43" t="n"/>
      <c r="G57" s="34" t="n"/>
      <c r="H57" s="34" t="n"/>
      <c r="I57" s="34" t="n"/>
      <c r="J57" s="37" t="n"/>
      <c r="K57" s="29" t="str">
        <f>IF(B57="","",IF(J57&lt;&gt;"",J57-B57,ReportDate-B57))</f>
        <v/>
      </c>
    </row>
    <row r="59">
      <c r="A59" s="45" t="inlineStr">
        <is>
          <t>Sample: 9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6">
    <dataValidation sqref="B8:B57" showDropDown="0" showInputMessage="0" showErrorMessage="1" allowBlank="1" error="Enter a date, e.g. 27/10/2026." type="date" operator="greaterThan">
      <formula1>DATE(2000,1,1)</formula1>
    </dataValidation>
    <dataValidation sqref="C8:C57" showDropDown="0" showInputMessage="0" showErrorMessage="1" allowBlank="1" error="Pick a value from the list." type="list">
      <formula1>=Sites</formula1>
    </dataValidation>
    <dataValidation sqref="G8:G57" showDropDown="0" showInputMessage="0" showErrorMessage="1" allowBlank="1" error="Pick a value from the list." type="list">
      <formula1>=Trades</formula1>
    </dataValidation>
    <dataValidation sqref="H8:H57" showDropDown="0" showInputMessage="0" showErrorMessage="1" allowBlank="1" error="Pick a value from the list." type="list">
      <formula1>=L_Priority</formula1>
    </dataValidation>
    <dataValidation sqref="I8:I57" showDropDown="0" showInputMessage="0" showErrorMessage="1" allowBlank="1" error="Pick a value from the list." type="list">
      <formula1>=L_SnagStatus</formula1>
    </dataValidation>
    <dataValidation sqref="J8:J57" showDropDown="0" showInputMessage="0" showErrorMessage="1" allowBlank="1" error="Enter a date, e.g. 27/10/2026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  <headerFooter>
    <oddHeader>&amp;CSAMPLE prepared for Your Building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5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L59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1" customWidth="1" min="2" max="2"/>
    <col width="26" customWidth="1" min="3" max="3"/>
    <col width="15" customWidth="1" min="4" max="4"/>
    <col width="10" customWidth="1" min="5" max="5"/>
    <col width="14" customWidth="1" min="6" max="6"/>
    <col width="14" customWidth="1" min="7" max="7"/>
    <col width="14" customWidth="1" min="8" max="8"/>
    <col width="12" customWidth="1" min="9" max="9"/>
    <col width="12" customWidth="1" min="10" max="10"/>
    <col width="14" customWidth="1" min="11" max="11"/>
    <col width="11" customWidth="1" min="12" max="12"/>
  </cols>
  <sheetData>
    <row r="1" ht="26" customHeight="1">
      <c r="A1" s="1" t="inlineStr">
        <is>
          <t>YOUR LOGO HERE</t>
        </is>
      </c>
      <c r="B1" s="2" t="n"/>
      <c r="C1" s="3" t="inlineStr">
        <is>
          <t>YOUR BUILDING COMPANY  -  PROGRESS CLAIMS</t>
        </is>
      </c>
    </row>
    <row r="2" ht="16" customHeight="1">
      <c r="A2" s="4" t="n"/>
      <c r="B2" s="5" t="n"/>
      <c r="C2" s="6" t="inlineStr">
        <is>
          <t>Register - one row per progress claim. Grey columns calculate themselves.</t>
        </is>
      </c>
    </row>
    <row r="3" ht="14" customHeight="1">
      <c r="A3" s="7" t="n"/>
      <c r="B3" s="8" t="n"/>
      <c r="C3" s="9" t="inlineStr">
        <is>
          <t>SAMPLE prepared for Your Building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</row>
    <row r="5">
      <c r="C5" s="14" t="inlineStr">
        <is>
          <t>Enter the % complete: value to date, previous claims, retention, VAT and amount due follow.</t>
        </is>
      </c>
    </row>
    <row r="7" ht="34" customHeight="1">
      <c r="A7" s="26" t="inlineStr">
        <is>
          <t>Ref</t>
        </is>
      </c>
      <c r="B7" s="26" t="inlineStr">
        <is>
          <t>Date</t>
        </is>
      </c>
      <c r="C7" s="26" t="inlineStr">
        <is>
          <t>Project / site</t>
        </is>
      </c>
      <c r="D7" s="26" t="inlineStr">
        <is>
          <t>Contract value (R)</t>
        </is>
      </c>
      <c r="E7" s="26" t="inlineStr">
        <is>
          <t>Complete to date</t>
        </is>
      </c>
      <c r="F7" s="26" t="inlineStr">
        <is>
          <t>Value to date (R)</t>
        </is>
      </c>
      <c r="G7" s="26" t="inlineStr">
        <is>
          <t>Previously claimed (R)</t>
        </is>
      </c>
      <c r="H7" s="26" t="inlineStr">
        <is>
          <t>This claim (R)</t>
        </is>
      </c>
      <c r="I7" s="26" t="inlineStr">
        <is>
          <t>Retention (R)</t>
        </is>
      </c>
      <c r="J7" s="26" t="inlineStr">
        <is>
          <t>VAT (R)</t>
        </is>
      </c>
      <c r="K7" s="26" t="inlineStr">
        <is>
          <t>Amount due (R)</t>
        </is>
      </c>
      <c r="L7" s="26" t="inlineStr">
        <is>
          <t>Status</t>
        </is>
      </c>
    </row>
    <row r="8">
      <c r="A8" s="30" t="str">
        <f>IF(B8="","","PC-"&amp;TEXT(ROW()-7,"000"))</f>
        <v>PC-001</v>
      </c>
      <c r="B8" s="37" t="n">
        <v>46198</v>
      </c>
      <c r="C8" s="34" t="inlineStr">
        <is>
          <t>12 Protea Road extension</t>
        </is>
      </c>
      <c r="D8" s="44" t="n">
        <v>1250000</v>
      </c>
      <c r="E8" s="46" t="n">
        <v>0.15</v>
      </c>
      <c r="F8" s="41">
        <f>IF(OR(D8="",E8=""),"",ROUND(D8*E8,2))</f>
        <v>187500.0</v>
      </c>
      <c r="G8" s="41">
        <f>IF(B8="","",SUMIFS($H$7:H7,$C$7:C7,C8))</f>
        <v>0.0</v>
      </c>
      <c r="H8" s="41">
        <f>IF(F8="","",F8-G8)</f>
        <v>187500.0</v>
      </c>
      <c r="I8" s="41">
        <f>IF(H8="","",ROUND(H8*Retention,2))</f>
        <v>9375.0</v>
      </c>
      <c r="J8" s="41">
        <f>IF(H8="","",ROUND((H8-I8)*VAT,2))</f>
        <v>26718.75</v>
      </c>
      <c r="K8" s="41">
        <f>IF(H8="","",H8-I8+J8)</f>
        <v>204843.75</v>
      </c>
      <c r="L8" s="34" t="inlineStr">
        <is>
          <t>Paid</t>
        </is>
      </c>
    </row>
    <row r="9">
      <c r="A9" s="30" t="str">
        <f>IF(B9="","","PC-"&amp;TEXT(ROW()-7,"000"))</f>
        <v>PC-002</v>
      </c>
      <c r="B9" s="37" t="n">
        <v>46203</v>
      </c>
      <c r="C9" s="34" t="inlineStr">
        <is>
          <t>Northgate school classrooms</t>
        </is>
      </c>
      <c r="D9" s="44" t="n">
        <v>860000</v>
      </c>
      <c r="E9" s="46" t="n">
        <v>0.2</v>
      </c>
      <c r="F9" s="41">
        <f>IF(OR(D9="",E9=""),"",ROUND(D9*E9,2))</f>
        <v>172000.0</v>
      </c>
      <c r="G9" s="41">
        <f>IF(B9="","",SUMIFS($H$7:H8,$C$7:C8,C9))</f>
        <v>0.0</v>
      </c>
      <c r="H9" s="41">
        <f>IF(F9="","",F9-G9)</f>
        <v>172000.0</v>
      </c>
      <c r="I9" s="41">
        <f>IF(H9="","",ROUND(H9*Retention,2))</f>
        <v>8600.0</v>
      </c>
      <c r="J9" s="41">
        <f>IF(H9="","",ROUND((H9-I9)*VAT,2))</f>
        <v>24510.0</v>
      </c>
      <c r="K9" s="41">
        <f>IF(H9="","",H9-I9+J9)</f>
        <v>187910.0</v>
      </c>
      <c r="L9" s="34" t="inlineStr">
        <is>
          <t>Paid</t>
        </is>
      </c>
    </row>
    <row r="10">
      <c r="A10" s="30" t="str">
        <f>IF(B10="","","PC-"&amp;TEXT(ROW()-7,"000"))</f>
        <v>PC-003</v>
      </c>
      <c r="B10" s="37" t="n">
        <v>46228</v>
      </c>
      <c r="C10" s="34" t="inlineStr">
        <is>
          <t>12 Protea Road extension</t>
        </is>
      </c>
      <c r="D10" s="44" t="n">
        <v>1250000</v>
      </c>
      <c r="E10" s="46" t="n">
        <v>0.32</v>
      </c>
      <c r="F10" s="41">
        <f>IF(OR(D10="",E10=""),"",ROUND(D10*E10,2))</f>
        <v>400000.0</v>
      </c>
      <c r="G10" s="41">
        <f>IF(B10="","",SUMIFS($H$7:H9,$C$7:C9,C10))</f>
        <v>187500.0</v>
      </c>
      <c r="H10" s="41">
        <f>IF(F10="","",F10-G10)</f>
        <v>212500.0</v>
      </c>
      <c r="I10" s="41">
        <f>IF(H10="","",ROUND(H10*Retention,2))</f>
        <v>10625.0</v>
      </c>
      <c r="J10" s="41">
        <f>IF(H10="","",ROUND((H10-I10)*VAT,2))</f>
        <v>30281.25</v>
      </c>
      <c r="K10" s="41">
        <f>IF(H10="","",H10-I10+J10)</f>
        <v>232156.25</v>
      </c>
      <c r="L10" s="34" t="inlineStr">
        <is>
          <t>Paid</t>
        </is>
      </c>
    </row>
    <row r="11">
      <c r="A11" s="30" t="str">
        <f>IF(B11="","","PC-"&amp;TEXT(ROW()-7,"000"))</f>
        <v>PC-004</v>
      </c>
      <c r="B11" s="37" t="n">
        <v>46233</v>
      </c>
      <c r="C11" s="34" t="inlineStr">
        <is>
          <t>Northgate school classrooms</t>
        </is>
      </c>
      <c r="D11" s="44" t="n">
        <v>860000</v>
      </c>
      <c r="E11" s="46" t="n">
        <v>0.41</v>
      </c>
      <c r="F11" s="41">
        <f>IF(OR(D11="",E11=""),"",ROUND(D11*E11,2))</f>
        <v>352600.0</v>
      </c>
      <c r="G11" s="41">
        <f>IF(B11="","",SUMIFS($H$7:H10,$C$7:C10,C11))</f>
        <v>172000.0</v>
      </c>
      <c r="H11" s="41">
        <f>IF(F11="","",F11-G11)</f>
        <v>180600.0</v>
      </c>
      <c r="I11" s="41">
        <f>IF(H11="","",ROUND(H11*Retention,2))</f>
        <v>9030.0</v>
      </c>
      <c r="J11" s="41">
        <f>IF(H11="","",ROUND((H11-I11)*VAT,2))</f>
        <v>25735.5</v>
      </c>
      <c r="K11" s="41">
        <f>IF(H11="","",H11-I11+J11)</f>
        <v>197305.5</v>
      </c>
      <c r="L11" s="34" t="inlineStr">
        <is>
          <t>Paid</t>
        </is>
      </c>
    </row>
    <row r="12">
      <c r="A12" s="30" t="str">
        <f>IF(B12="","","PC-"&amp;TEXT(ROW()-7,"000"))</f>
        <v>PC-005</v>
      </c>
      <c r="B12" s="37" t="n">
        <v>46258</v>
      </c>
      <c r="C12" s="34" t="inlineStr">
        <is>
          <t>12 Protea Road extension</t>
        </is>
      </c>
      <c r="D12" s="44" t="n">
        <v>1250000</v>
      </c>
      <c r="E12" s="46" t="n">
        <v>0.5</v>
      </c>
      <c r="F12" s="41">
        <f>IF(OR(D12="",E12=""),"",ROUND(D12*E12,2))</f>
        <v>625000.0</v>
      </c>
      <c r="G12" s="41">
        <f>IF(B12="","",SUMIFS($H$7:H11,$C$7:C11,C12))</f>
        <v>400000.0</v>
      </c>
      <c r="H12" s="41">
        <f>IF(F12="","",F12-G12)</f>
        <v>225000.0</v>
      </c>
      <c r="I12" s="41">
        <f>IF(H12="","",ROUND(H12*Retention,2))</f>
        <v>11250.0</v>
      </c>
      <c r="J12" s="41">
        <f>IF(H12="","",ROUND((H12-I12)*VAT,2))</f>
        <v>32062.5</v>
      </c>
      <c r="K12" s="41">
        <f>IF(H12="","",H12-I12+J12)</f>
        <v>245812.5</v>
      </c>
      <c r="L12" s="34" t="inlineStr">
        <is>
          <t>Paid</t>
        </is>
      </c>
    </row>
    <row r="13">
      <c r="A13" s="30" t="str">
        <f>IF(B13="","","PC-"&amp;TEXT(ROW()-7,"000"))</f>
        <v>PC-006</v>
      </c>
      <c r="B13" s="37" t="n">
        <v>46263</v>
      </c>
      <c r="C13" s="34" t="inlineStr">
        <is>
          <t>Northgate school classrooms</t>
        </is>
      </c>
      <c r="D13" s="44" t="n">
        <v>860000</v>
      </c>
      <c r="E13" s="46" t="n">
        <v>0.6</v>
      </c>
      <c r="F13" s="41">
        <f>IF(OR(D13="",E13=""),"",ROUND(D13*E13,2))</f>
        <v>516000.0</v>
      </c>
      <c r="G13" s="41">
        <f>IF(B13="","",SUMIFS($H$7:H12,$C$7:C12,C13))</f>
        <v>352600.0</v>
      </c>
      <c r="H13" s="41">
        <f>IF(F13="","",F13-G13)</f>
        <v>163400.0</v>
      </c>
      <c r="I13" s="41">
        <f>IF(H13="","",ROUND(H13*Retention,2))</f>
        <v>8170.0</v>
      </c>
      <c r="J13" s="41">
        <f>IF(H13="","",ROUND((H13-I13)*VAT,2))</f>
        <v>23284.5</v>
      </c>
      <c r="K13" s="41">
        <f>IF(H13="","",H13-I13+J13)</f>
        <v>178514.5</v>
      </c>
      <c r="L13" s="34" t="inlineStr">
        <is>
          <t>Paid</t>
        </is>
      </c>
    </row>
    <row r="14">
      <c r="A14" s="30" t="str">
        <f>IF(B14="","","PC-"&amp;TEXT(ROW()-7,"000"))</f>
        <v>PC-007</v>
      </c>
      <c r="B14" s="37" t="n">
        <v>46288</v>
      </c>
      <c r="C14" s="34" t="inlineStr">
        <is>
          <t>12 Protea Road extension</t>
        </is>
      </c>
      <c r="D14" s="44" t="n">
        <v>1250000</v>
      </c>
      <c r="E14" s="46" t="n">
        <v>0.68</v>
      </c>
      <c r="F14" s="41">
        <f>IF(OR(D14="",E14=""),"",ROUND(D14*E14,2))</f>
        <v>850000.0</v>
      </c>
      <c r="G14" s="41">
        <f>IF(B14="","",SUMIFS($H$7:H13,$C$7:C13,C14))</f>
        <v>625000.0</v>
      </c>
      <c r="H14" s="41">
        <f>IF(F14="","",F14-G14)</f>
        <v>225000.0</v>
      </c>
      <c r="I14" s="41">
        <f>IF(H14="","",ROUND(H14*Retention,2))</f>
        <v>11250.0</v>
      </c>
      <c r="J14" s="41">
        <f>IF(H14="","",ROUND((H14-I14)*VAT,2))</f>
        <v>32062.5</v>
      </c>
      <c r="K14" s="41">
        <f>IF(H14="","",H14-I14+J14)</f>
        <v>245812.5</v>
      </c>
      <c r="L14" s="34" t="inlineStr">
        <is>
          <t>Certified</t>
        </is>
      </c>
    </row>
    <row r="15">
      <c r="A15" s="30" t="str">
        <f>IF(B15="","","PC-"&amp;TEXT(ROW()-7,"000"))</f>
        <v>PC-008</v>
      </c>
      <c r="B15" s="37" t="n">
        <v>46293</v>
      </c>
      <c r="C15" s="34" t="inlineStr">
        <is>
          <t>Northgate school classrooms</t>
        </is>
      </c>
      <c r="D15" s="44" t="n">
        <v>860000</v>
      </c>
      <c r="E15" s="46" t="n">
        <v>0.74</v>
      </c>
      <c r="F15" s="41">
        <f>IF(OR(D15="",E15=""),"",ROUND(D15*E15,2))</f>
        <v>636400.0</v>
      </c>
      <c r="G15" s="41">
        <f>IF(B15="","",SUMIFS($H$7:H14,$C$7:C14,C15))</f>
        <v>516000.0</v>
      </c>
      <c r="H15" s="41">
        <f>IF(F15="","",F15-G15)</f>
        <v>120400.0</v>
      </c>
      <c r="I15" s="41">
        <f>IF(H15="","",ROUND(H15*Retention,2))</f>
        <v>6020.0</v>
      </c>
      <c r="J15" s="41">
        <f>IF(H15="","",ROUND((H15-I15)*VAT,2))</f>
        <v>17157.0</v>
      </c>
      <c r="K15" s="41">
        <f>IF(H15="","",H15-I15+J15)</f>
        <v>131537.0</v>
      </c>
      <c r="L15" s="34" t="inlineStr">
        <is>
          <t>Certified</t>
        </is>
      </c>
    </row>
    <row r="16">
      <c r="A16" s="30" t="str">
        <f>IF(B16="","","PC-"&amp;TEXT(ROW()-7,"000"))</f>
        <v>PC-009</v>
      </c>
      <c r="B16" s="37" t="n">
        <v>46318</v>
      </c>
      <c r="C16" s="34" t="inlineStr">
        <is>
          <t>12 Protea Road extension</t>
        </is>
      </c>
      <c r="D16" s="44" t="n">
        <v>1250000</v>
      </c>
      <c r="E16" s="46" t="n">
        <v>0.8100000000000001</v>
      </c>
      <c r="F16" s="41">
        <f>IF(OR(D16="",E16=""),"",ROUND(D16*E16,2))</f>
        <v>1012500.0</v>
      </c>
      <c r="G16" s="41">
        <f>IF(B16="","",SUMIFS($H$7:H15,$C$7:C15,C16))</f>
        <v>850000.0</v>
      </c>
      <c r="H16" s="41">
        <f>IF(F16="","",F16-G16)</f>
        <v>162500.0</v>
      </c>
      <c r="I16" s="41">
        <f>IF(H16="","",ROUND(H16*Retention,2))</f>
        <v>8125.0</v>
      </c>
      <c r="J16" s="41">
        <f>IF(H16="","",ROUND((H16-I16)*VAT,2))</f>
        <v>23156.25</v>
      </c>
      <c r="K16" s="41">
        <f>IF(H16="","",H16-I16+J16)</f>
        <v>177531.25</v>
      </c>
      <c r="L16" s="34" t="inlineStr">
        <is>
          <t>Submitted</t>
        </is>
      </c>
    </row>
    <row r="17">
      <c r="A17" s="30" t="str">
        <f>IF(B17="","","PC-"&amp;TEXT(ROW()-7,"000"))</f>
        <v/>
      </c>
      <c r="B17" s="37" t="n"/>
      <c r="C17" s="34" t="n"/>
      <c r="D17" s="44" t="n"/>
      <c r="E17" s="46" t="n"/>
      <c r="F17" s="41" t="str">
        <f>IF(OR(D17="",E17=""),"",ROUND(D17*E17,2))</f>
        <v/>
      </c>
      <c r="G17" s="41" t="str">
        <f>IF(B17="","",SUMIFS($H$7:H16,$C$7:C16,C17))</f>
        <v/>
      </c>
      <c r="H17" s="41" t="str">
        <f>IF(F17="","",F17-G17)</f>
        <v/>
      </c>
      <c r="I17" s="41" t="str">
        <f>IF(H17="","",ROUND(H17*Retention,2))</f>
        <v/>
      </c>
      <c r="J17" s="41" t="str">
        <f>IF(H17="","",ROUND((H17-I17)*VAT,2))</f>
        <v/>
      </c>
      <c r="K17" s="41" t="str">
        <f>IF(H17="","",H17-I17+J17)</f>
        <v/>
      </c>
      <c r="L17" s="34" t="n"/>
    </row>
    <row r="18">
      <c r="A18" s="30" t="str">
        <f>IF(B18="","","PC-"&amp;TEXT(ROW()-7,"000"))</f>
        <v/>
      </c>
      <c r="B18" s="37" t="n"/>
      <c r="C18" s="34" t="n"/>
      <c r="D18" s="44" t="n"/>
      <c r="E18" s="46" t="n"/>
      <c r="F18" s="41" t="str">
        <f>IF(OR(D18="",E18=""),"",ROUND(D18*E18,2))</f>
        <v/>
      </c>
      <c r="G18" s="41" t="str">
        <f>IF(B18="","",SUMIFS($H$7:H17,$C$7:C17,C18))</f>
        <v/>
      </c>
      <c r="H18" s="41" t="str">
        <f>IF(F18="","",F18-G18)</f>
        <v/>
      </c>
      <c r="I18" s="41" t="str">
        <f>IF(H18="","",ROUND(H18*Retention,2))</f>
        <v/>
      </c>
      <c r="J18" s="41" t="str">
        <f>IF(H18="","",ROUND((H18-I18)*VAT,2))</f>
        <v/>
      </c>
      <c r="K18" s="41" t="str">
        <f>IF(H18="","",H18-I18+J18)</f>
        <v/>
      </c>
      <c r="L18" s="34" t="n"/>
    </row>
    <row r="19">
      <c r="A19" s="30" t="str">
        <f>IF(B19="","","PC-"&amp;TEXT(ROW()-7,"000"))</f>
        <v/>
      </c>
      <c r="B19" s="37" t="n"/>
      <c r="C19" s="34" t="n"/>
      <c r="D19" s="44" t="n"/>
      <c r="E19" s="46" t="n"/>
      <c r="F19" s="41" t="str">
        <f>IF(OR(D19="",E19=""),"",ROUND(D19*E19,2))</f>
        <v/>
      </c>
      <c r="G19" s="41" t="str">
        <f>IF(B19="","",SUMIFS($H$7:H18,$C$7:C18,C19))</f>
        <v/>
      </c>
      <c r="H19" s="41" t="str">
        <f>IF(F19="","",F19-G19)</f>
        <v/>
      </c>
      <c r="I19" s="41" t="str">
        <f>IF(H19="","",ROUND(H19*Retention,2))</f>
        <v/>
      </c>
      <c r="J19" s="41" t="str">
        <f>IF(H19="","",ROUND((H19-I19)*VAT,2))</f>
        <v/>
      </c>
      <c r="K19" s="41" t="str">
        <f>IF(H19="","",H19-I19+J19)</f>
        <v/>
      </c>
      <c r="L19" s="34" t="n"/>
    </row>
    <row r="20">
      <c r="A20" s="30" t="str">
        <f>IF(B20="","","PC-"&amp;TEXT(ROW()-7,"000"))</f>
        <v/>
      </c>
      <c r="B20" s="37" t="n"/>
      <c r="C20" s="34" t="n"/>
      <c r="D20" s="44" t="n"/>
      <c r="E20" s="46" t="n"/>
      <c r="F20" s="41" t="str">
        <f>IF(OR(D20="",E20=""),"",ROUND(D20*E20,2))</f>
        <v/>
      </c>
      <c r="G20" s="41" t="str">
        <f>IF(B20="","",SUMIFS($H$7:H19,$C$7:C19,C20))</f>
        <v/>
      </c>
      <c r="H20" s="41" t="str">
        <f>IF(F20="","",F20-G20)</f>
        <v/>
      </c>
      <c r="I20" s="41" t="str">
        <f>IF(H20="","",ROUND(H20*Retention,2))</f>
        <v/>
      </c>
      <c r="J20" s="41" t="str">
        <f>IF(H20="","",ROUND((H20-I20)*VAT,2))</f>
        <v/>
      </c>
      <c r="K20" s="41" t="str">
        <f>IF(H20="","",H20-I20+J20)</f>
        <v/>
      </c>
      <c r="L20" s="34" t="n"/>
    </row>
    <row r="21">
      <c r="A21" s="30" t="str">
        <f>IF(B21="","","PC-"&amp;TEXT(ROW()-7,"000"))</f>
        <v/>
      </c>
      <c r="B21" s="37" t="n"/>
      <c r="C21" s="34" t="n"/>
      <c r="D21" s="44" t="n"/>
      <c r="E21" s="46" t="n"/>
      <c r="F21" s="41" t="str">
        <f>IF(OR(D21="",E21=""),"",ROUND(D21*E21,2))</f>
        <v/>
      </c>
      <c r="G21" s="41" t="str">
        <f>IF(B21="","",SUMIFS($H$7:H20,$C$7:C20,C21))</f>
        <v/>
      </c>
      <c r="H21" s="41" t="str">
        <f>IF(F21="","",F21-G21)</f>
        <v/>
      </c>
      <c r="I21" s="41" t="str">
        <f>IF(H21="","",ROUND(H21*Retention,2))</f>
        <v/>
      </c>
      <c r="J21" s="41" t="str">
        <f>IF(H21="","",ROUND((H21-I21)*VAT,2))</f>
        <v/>
      </c>
      <c r="K21" s="41" t="str">
        <f>IF(H21="","",H21-I21+J21)</f>
        <v/>
      </c>
      <c r="L21" s="34" t="n"/>
    </row>
    <row r="22">
      <c r="A22" s="30" t="str">
        <f>IF(B22="","","PC-"&amp;TEXT(ROW()-7,"000"))</f>
        <v/>
      </c>
      <c r="B22" s="37" t="n"/>
      <c r="C22" s="34" t="n"/>
      <c r="D22" s="44" t="n"/>
      <c r="E22" s="46" t="n"/>
      <c r="F22" s="41" t="str">
        <f>IF(OR(D22="",E22=""),"",ROUND(D22*E22,2))</f>
        <v/>
      </c>
      <c r="G22" s="41" t="str">
        <f>IF(B22="","",SUMIFS($H$7:H21,$C$7:C21,C22))</f>
        <v/>
      </c>
      <c r="H22" s="41" t="str">
        <f>IF(F22="","",F22-G22)</f>
        <v/>
      </c>
      <c r="I22" s="41" t="str">
        <f>IF(H22="","",ROUND(H22*Retention,2))</f>
        <v/>
      </c>
      <c r="J22" s="41" t="str">
        <f>IF(H22="","",ROUND((H22-I22)*VAT,2))</f>
        <v/>
      </c>
      <c r="K22" s="41" t="str">
        <f>IF(H22="","",H22-I22+J22)</f>
        <v/>
      </c>
      <c r="L22" s="34" t="n"/>
    </row>
    <row r="23">
      <c r="A23" s="30" t="str">
        <f>IF(B23="","","PC-"&amp;TEXT(ROW()-7,"000"))</f>
        <v/>
      </c>
      <c r="B23" s="37" t="n"/>
      <c r="C23" s="34" t="n"/>
      <c r="D23" s="44" t="n"/>
      <c r="E23" s="46" t="n"/>
      <c r="F23" s="41" t="str">
        <f>IF(OR(D23="",E23=""),"",ROUND(D23*E23,2))</f>
        <v/>
      </c>
      <c r="G23" s="41" t="str">
        <f>IF(B23="","",SUMIFS($H$7:H22,$C$7:C22,C23))</f>
        <v/>
      </c>
      <c r="H23" s="41" t="str">
        <f>IF(F23="","",F23-G23)</f>
        <v/>
      </c>
      <c r="I23" s="41" t="str">
        <f>IF(H23="","",ROUND(H23*Retention,2))</f>
        <v/>
      </c>
      <c r="J23" s="41" t="str">
        <f>IF(H23="","",ROUND((H23-I23)*VAT,2))</f>
        <v/>
      </c>
      <c r="K23" s="41" t="str">
        <f>IF(H23="","",H23-I23+J23)</f>
        <v/>
      </c>
      <c r="L23" s="34" t="n"/>
    </row>
    <row r="24">
      <c r="A24" s="30" t="str">
        <f>IF(B24="","","PC-"&amp;TEXT(ROW()-7,"000"))</f>
        <v/>
      </c>
      <c r="B24" s="37" t="n"/>
      <c r="C24" s="34" t="n"/>
      <c r="D24" s="44" t="n"/>
      <c r="E24" s="46" t="n"/>
      <c r="F24" s="41" t="str">
        <f>IF(OR(D24="",E24=""),"",ROUND(D24*E24,2))</f>
        <v/>
      </c>
      <c r="G24" s="41" t="str">
        <f>IF(B24="","",SUMIFS($H$7:H23,$C$7:C23,C24))</f>
        <v/>
      </c>
      <c r="H24" s="41" t="str">
        <f>IF(F24="","",F24-G24)</f>
        <v/>
      </c>
      <c r="I24" s="41" t="str">
        <f>IF(H24="","",ROUND(H24*Retention,2))</f>
        <v/>
      </c>
      <c r="J24" s="41" t="str">
        <f>IF(H24="","",ROUND((H24-I24)*VAT,2))</f>
        <v/>
      </c>
      <c r="K24" s="41" t="str">
        <f>IF(H24="","",H24-I24+J24)</f>
        <v/>
      </c>
      <c r="L24" s="34" t="n"/>
    </row>
    <row r="25">
      <c r="A25" s="30" t="str">
        <f>IF(B25="","","PC-"&amp;TEXT(ROW()-7,"000"))</f>
        <v/>
      </c>
      <c r="B25" s="37" t="n"/>
      <c r="C25" s="34" t="n"/>
      <c r="D25" s="44" t="n"/>
      <c r="E25" s="46" t="n"/>
      <c r="F25" s="41" t="str">
        <f>IF(OR(D25="",E25=""),"",ROUND(D25*E25,2))</f>
        <v/>
      </c>
      <c r="G25" s="41" t="str">
        <f>IF(B25="","",SUMIFS($H$7:H24,$C$7:C24,C25))</f>
        <v/>
      </c>
      <c r="H25" s="41" t="str">
        <f>IF(F25="","",F25-G25)</f>
        <v/>
      </c>
      <c r="I25" s="41" t="str">
        <f>IF(H25="","",ROUND(H25*Retention,2))</f>
        <v/>
      </c>
      <c r="J25" s="41" t="str">
        <f>IF(H25="","",ROUND((H25-I25)*VAT,2))</f>
        <v/>
      </c>
      <c r="K25" s="41" t="str">
        <f>IF(H25="","",H25-I25+J25)</f>
        <v/>
      </c>
      <c r="L25" s="34" t="n"/>
    </row>
    <row r="26">
      <c r="A26" s="30" t="str">
        <f>IF(B26="","","PC-"&amp;TEXT(ROW()-7,"000"))</f>
        <v/>
      </c>
      <c r="B26" s="37" t="n"/>
      <c r="C26" s="34" t="n"/>
      <c r="D26" s="44" t="n"/>
      <c r="E26" s="46" t="n"/>
      <c r="F26" s="41" t="str">
        <f>IF(OR(D26="",E26=""),"",ROUND(D26*E26,2))</f>
        <v/>
      </c>
      <c r="G26" s="41" t="str">
        <f>IF(B26="","",SUMIFS($H$7:H25,$C$7:C25,C26))</f>
        <v/>
      </c>
      <c r="H26" s="41" t="str">
        <f>IF(F26="","",F26-G26)</f>
        <v/>
      </c>
      <c r="I26" s="41" t="str">
        <f>IF(H26="","",ROUND(H26*Retention,2))</f>
        <v/>
      </c>
      <c r="J26" s="41" t="str">
        <f>IF(H26="","",ROUND((H26-I26)*VAT,2))</f>
        <v/>
      </c>
      <c r="K26" s="41" t="str">
        <f>IF(H26="","",H26-I26+J26)</f>
        <v/>
      </c>
      <c r="L26" s="34" t="n"/>
    </row>
    <row r="27">
      <c r="A27" s="30" t="str">
        <f>IF(B27="","","PC-"&amp;TEXT(ROW()-7,"000"))</f>
        <v/>
      </c>
      <c r="B27" s="37" t="n"/>
      <c r="C27" s="34" t="n"/>
      <c r="D27" s="44" t="n"/>
      <c r="E27" s="46" t="n"/>
      <c r="F27" s="41" t="str">
        <f>IF(OR(D27="",E27=""),"",ROUND(D27*E27,2))</f>
        <v/>
      </c>
      <c r="G27" s="41" t="str">
        <f>IF(B27="","",SUMIFS($H$7:H26,$C$7:C26,C27))</f>
        <v/>
      </c>
      <c r="H27" s="41" t="str">
        <f>IF(F27="","",F27-G27)</f>
        <v/>
      </c>
      <c r="I27" s="41" t="str">
        <f>IF(H27="","",ROUND(H27*Retention,2))</f>
        <v/>
      </c>
      <c r="J27" s="41" t="str">
        <f>IF(H27="","",ROUND((H27-I27)*VAT,2))</f>
        <v/>
      </c>
      <c r="K27" s="41" t="str">
        <f>IF(H27="","",H27-I27+J27)</f>
        <v/>
      </c>
      <c r="L27" s="34" t="n"/>
    </row>
    <row r="28">
      <c r="A28" s="30" t="str">
        <f>IF(B28="","","PC-"&amp;TEXT(ROW()-7,"000"))</f>
        <v/>
      </c>
      <c r="B28" s="37" t="n"/>
      <c r="C28" s="34" t="n"/>
      <c r="D28" s="44" t="n"/>
      <c r="E28" s="46" t="n"/>
      <c r="F28" s="41" t="str">
        <f>IF(OR(D28="",E28=""),"",ROUND(D28*E28,2))</f>
        <v/>
      </c>
      <c r="G28" s="41" t="str">
        <f>IF(B28="","",SUMIFS($H$7:H27,$C$7:C27,C28))</f>
        <v/>
      </c>
      <c r="H28" s="41" t="str">
        <f>IF(F28="","",F28-G28)</f>
        <v/>
      </c>
      <c r="I28" s="41" t="str">
        <f>IF(H28="","",ROUND(H28*Retention,2))</f>
        <v/>
      </c>
      <c r="J28" s="41" t="str">
        <f>IF(H28="","",ROUND((H28-I28)*VAT,2))</f>
        <v/>
      </c>
      <c r="K28" s="41" t="str">
        <f>IF(H28="","",H28-I28+J28)</f>
        <v/>
      </c>
      <c r="L28" s="34" t="n"/>
    </row>
    <row r="29">
      <c r="A29" s="30" t="str">
        <f>IF(B29="","","PC-"&amp;TEXT(ROW()-7,"000"))</f>
        <v/>
      </c>
      <c r="B29" s="37" t="n"/>
      <c r="C29" s="34" t="n"/>
      <c r="D29" s="44" t="n"/>
      <c r="E29" s="46" t="n"/>
      <c r="F29" s="41" t="str">
        <f>IF(OR(D29="",E29=""),"",ROUND(D29*E29,2))</f>
        <v/>
      </c>
      <c r="G29" s="41" t="str">
        <f>IF(B29="","",SUMIFS($H$7:H28,$C$7:C28,C29))</f>
        <v/>
      </c>
      <c r="H29" s="41" t="str">
        <f>IF(F29="","",F29-G29)</f>
        <v/>
      </c>
      <c r="I29" s="41" t="str">
        <f>IF(H29="","",ROUND(H29*Retention,2))</f>
        <v/>
      </c>
      <c r="J29" s="41" t="str">
        <f>IF(H29="","",ROUND((H29-I29)*VAT,2))</f>
        <v/>
      </c>
      <c r="K29" s="41" t="str">
        <f>IF(H29="","",H29-I29+J29)</f>
        <v/>
      </c>
      <c r="L29" s="34" t="n"/>
    </row>
    <row r="30">
      <c r="A30" s="30" t="str">
        <f>IF(B30="","","PC-"&amp;TEXT(ROW()-7,"000"))</f>
        <v/>
      </c>
      <c r="B30" s="37" t="n"/>
      <c r="C30" s="34" t="n"/>
      <c r="D30" s="44" t="n"/>
      <c r="E30" s="46" t="n"/>
      <c r="F30" s="41" t="str">
        <f>IF(OR(D30="",E30=""),"",ROUND(D30*E30,2))</f>
        <v/>
      </c>
      <c r="G30" s="41" t="str">
        <f>IF(B30="","",SUMIFS($H$7:H29,$C$7:C29,C30))</f>
        <v/>
      </c>
      <c r="H30" s="41" t="str">
        <f>IF(F30="","",F30-G30)</f>
        <v/>
      </c>
      <c r="I30" s="41" t="str">
        <f>IF(H30="","",ROUND(H30*Retention,2))</f>
        <v/>
      </c>
      <c r="J30" s="41" t="str">
        <f>IF(H30="","",ROUND((H30-I30)*VAT,2))</f>
        <v/>
      </c>
      <c r="K30" s="41" t="str">
        <f>IF(H30="","",H30-I30+J30)</f>
        <v/>
      </c>
      <c r="L30" s="34" t="n"/>
    </row>
    <row r="31">
      <c r="A31" s="30" t="str">
        <f>IF(B31="","","PC-"&amp;TEXT(ROW()-7,"000"))</f>
        <v/>
      </c>
      <c r="B31" s="37" t="n"/>
      <c r="C31" s="34" t="n"/>
      <c r="D31" s="44" t="n"/>
      <c r="E31" s="46" t="n"/>
      <c r="F31" s="41" t="str">
        <f>IF(OR(D31="",E31=""),"",ROUND(D31*E31,2))</f>
        <v/>
      </c>
      <c r="G31" s="41" t="str">
        <f>IF(B31="","",SUMIFS($H$7:H30,$C$7:C30,C31))</f>
        <v/>
      </c>
      <c r="H31" s="41" t="str">
        <f>IF(F31="","",F31-G31)</f>
        <v/>
      </c>
      <c r="I31" s="41" t="str">
        <f>IF(H31="","",ROUND(H31*Retention,2))</f>
        <v/>
      </c>
      <c r="J31" s="41" t="str">
        <f>IF(H31="","",ROUND((H31-I31)*VAT,2))</f>
        <v/>
      </c>
      <c r="K31" s="41" t="str">
        <f>IF(H31="","",H31-I31+J31)</f>
        <v/>
      </c>
      <c r="L31" s="34" t="n"/>
    </row>
    <row r="32">
      <c r="A32" s="30" t="str">
        <f>IF(B32="","","PC-"&amp;TEXT(ROW()-7,"000"))</f>
        <v/>
      </c>
      <c r="B32" s="37" t="n"/>
      <c r="C32" s="34" t="n"/>
      <c r="D32" s="44" t="n"/>
      <c r="E32" s="46" t="n"/>
      <c r="F32" s="41" t="str">
        <f>IF(OR(D32="",E32=""),"",ROUND(D32*E32,2))</f>
        <v/>
      </c>
      <c r="G32" s="41" t="str">
        <f>IF(B32="","",SUMIFS($H$7:H31,$C$7:C31,C32))</f>
        <v/>
      </c>
      <c r="H32" s="41" t="str">
        <f>IF(F32="","",F32-G32)</f>
        <v/>
      </c>
      <c r="I32" s="41" t="str">
        <f>IF(H32="","",ROUND(H32*Retention,2))</f>
        <v/>
      </c>
      <c r="J32" s="41" t="str">
        <f>IF(H32="","",ROUND((H32-I32)*VAT,2))</f>
        <v/>
      </c>
      <c r="K32" s="41" t="str">
        <f>IF(H32="","",H32-I32+J32)</f>
        <v/>
      </c>
      <c r="L32" s="34" t="n"/>
    </row>
    <row r="33">
      <c r="A33" s="30" t="str">
        <f>IF(B33="","","PC-"&amp;TEXT(ROW()-7,"000"))</f>
        <v/>
      </c>
      <c r="B33" s="37" t="n"/>
      <c r="C33" s="34" t="n"/>
      <c r="D33" s="44" t="n"/>
      <c r="E33" s="46" t="n"/>
      <c r="F33" s="41" t="str">
        <f>IF(OR(D33="",E33=""),"",ROUND(D33*E33,2))</f>
        <v/>
      </c>
      <c r="G33" s="41" t="str">
        <f>IF(B33="","",SUMIFS($H$7:H32,$C$7:C32,C33))</f>
        <v/>
      </c>
      <c r="H33" s="41" t="str">
        <f>IF(F33="","",F33-G33)</f>
        <v/>
      </c>
      <c r="I33" s="41" t="str">
        <f>IF(H33="","",ROUND(H33*Retention,2))</f>
        <v/>
      </c>
      <c r="J33" s="41" t="str">
        <f>IF(H33="","",ROUND((H33-I33)*VAT,2))</f>
        <v/>
      </c>
      <c r="K33" s="41" t="str">
        <f>IF(H33="","",H33-I33+J33)</f>
        <v/>
      </c>
      <c r="L33" s="34" t="n"/>
    </row>
    <row r="34">
      <c r="A34" s="30" t="str">
        <f>IF(B34="","","PC-"&amp;TEXT(ROW()-7,"000"))</f>
        <v/>
      </c>
      <c r="B34" s="37" t="n"/>
      <c r="C34" s="34" t="n"/>
      <c r="D34" s="44" t="n"/>
      <c r="E34" s="46" t="n"/>
      <c r="F34" s="41" t="str">
        <f>IF(OR(D34="",E34=""),"",ROUND(D34*E34,2))</f>
        <v/>
      </c>
      <c r="G34" s="41" t="str">
        <f>IF(B34="","",SUMIFS($H$7:H33,$C$7:C33,C34))</f>
        <v/>
      </c>
      <c r="H34" s="41" t="str">
        <f>IF(F34="","",F34-G34)</f>
        <v/>
      </c>
      <c r="I34" s="41" t="str">
        <f>IF(H34="","",ROUND(H34*Retention,2))</f>
        <v/>
      </c>
      <c r="J34" s="41" t="str">
        <f>IF(H34="","",ROUND((H34-I34)*VAT,2))</f>
        <v/>
      </c>
      <c r="K34" s="41" t="str">
        <f>IF(H34="","",H34-I34+J34)</f>
        <v/>
      </c>
      <c r="L34" s="34" t="n"/>
    </row>
    <row r="35">
      <c r="A35" s="30" t="str">
        <f>IF(B35="","","PC-"&amp;TEXT(ROW()-7,"000"))</f>
        <v/>
      </c>
      <c r="B35" s="37" t="n"/>
      <c r="C35" s="34" t="n"/>
      <c r="D35" s="44" t="n"/>
      <c r="E35" s="46" t="n"/>
      <c r="F35" s="41" t="str">
        <f>IF(OR(D35="",E35=""),"",ROUND(D35*E35,2))</f>
        <v/>
      </c>
      <c r="G35" s="41" t="str">
        <f>IF(B35="","",SUMIFS($H$7:H34,$C$7:C34,C35))</f>
        <v/>
      </c>
      <c r="H35" s="41" t="str">
        <f>IF(F35="","",F35-G35)</f>
        <v/>
      </c>
      <c r="I35" s="41" t="str">
        <f>IF(H35="","",ROUND(H35*Retention,2))</f>
        <v/>
      </c>
      <c r="J35" s="41" t="str">
        <f>IF(H35="","",ROUND((H35-I35)*VAT,2))</f>
        <v/>
      </c>
      <c r="K35" s="41" t="str">
        <f>IF(H35="","",H35-I35+J35)</f>
        <v/>
      </c>
      <c r="L35" s="34" t="n"/>
    </row>
    <row r="36">
      <c r="A36" s="30" t="str">
        <f>IF(B36="","","PC-"&amp;TEXT(ROW()-7,"000"))</f>
        <v/>
      </c>
      <c r="B36" s="37" t="n"/>
      <c r="C36" s="34" t="n"/>
      <c r="D36" s="44" t="n"/>
      <c r="E36" s="46" t="n"/>
      <c r="F36" s="41" t="str">
        <f>IF(OR(D36="",E36=""),"",ROUND(D36*E36,2))</f>
        <v/>
      </c>
      <c r="G36" s="41" t="str">
        <f>IF(B36="","",SUMIFS($H$7:H35,$C$7:C35,C36))</f>
        <v/>
      </c>
      <c r="H36" s="41" t="str">
        <f>IF(F36="","",F36-G36)</f>
        <v/>
      </c>
      <c r="I36" s="41" t="str">
        <f>IF(H36="","",ROUND(H36*Retention,2))</f>
        <v/>
      </c>
      <c r="J36" s="41" t="str">
        <f>IF(H36="","",ROUND((H36-I36)*VAT,2))</f>
        <v/>
      </c>
      <c r="K36" s="41" t="str">
        <f>IF(H36="","",H36-I36+J36)</f>
        <v/>
      </c>
      <c r="L36" s="34" t="n"/>
    </row>
    <row r="37">
      <c r="A37" s="30" t="str">
        <f>IF(B37="","","PC-"&amp;TEXT(ROW()-7,"000"))</f>
        <v/>
      </c>
      <c r="B37" s="37" t="n"/>
      <c r="C37" s="34" t="n"/>
      <c r="D37" s="44" t="n"/>
      <c r="E37" s="46" t="n"/>
      <c r="F37" s="41" t="str">
        <f>IF(OR(D37="",E37=""),"",ROUND(D37*E37,2))</f>
        <v/>
      </c>
      <c r="G37" s="41" t="str">
        <f>IF(B37="","",SUMIFS($H$7:H36,$C$7:C36,C37))</f>
        <v/>
      </c>
      <c r="H37" s="41" t="str">
        <f>IF(F37="","",F37-G37)</f>
        <v/>
      </c>
      <c r="I37" s="41" t="str">
        <f>IF(H37="","",ROUND(H37*Retention,2))</f>
        <v/>
      </c>
      <c r="J37" s="41" t="str">
        <f>IF(H37="","",ROUND((H37-I37)*VAT,2))</f>
        <v/>
      </c>
      <c r="K37" s="41" t="str">
        <f>IF(H37="","",H37-I37+J37)</f>
        <v/>
      </c>
      <c r="L37" s="34" t="n"/>
    </row>
    <row r="38">
      <c r="A38" s="30" t="str">
        <f>IF(B38="","","PC-"&amp;TEXT(ROW()-7,"000"))</f>
        <v/>
      </c>
      <c r="B38" s="37" t="n"/>
      <c r="C38" s="34" t="n"/>
      <c r="D38" s="44" t="n"/>
      <c r="E38" s="46" t="n"/>
      <c r="F38" s="41" t="str">
        <f>IF(OR(D38="",E38=""),"",ROUND(D38*E38,2))</f>
        <v/>
      </c>
      <c r="G38" s="41" t="str">
        <f>IF(B38="","",SUMIFS($H$7:H37,$C$7:C37,C38))</f>
        <v/>
      </c>
      <c r="H38" s="41" t="str">
        <f>IF(F38="","",F38-G38)</f>
        <v/>
      </c>
      <c r="I38" s="41" t="str">
        <f>IF(H38="","",ROUND(H38*Retention,2))</f>
        <v/>
      </c>
      <c r="J38" s="41" t="str">
        <f>IF(H38="","",ROUND((H38-I38)*VAT,2))</f>
        <v/>
      </c>
      <c r="K38" s="41" t="str">
        <f>IF(H38="","",H38-I38+J38)</f>
        <v/>
      </c>
      <c r="L38" s="34" t="n"/>
    </row>
    <row r="39">
      <c r="A39" s="30" t="str">
        <f>IF(B39="","","PC-"&amp;TEXT(ROW()-7,"000"))</f>
        <v/>
      </c>
      <c r="B39" s="37" t="n"/>
      <c r="C39" s="34" t="n"/>
      <c r="D39" s="44" t="n"/>
      <c r="E39" s="46" t="n"/>
      <c r="F39" s="41" t="str">
        <f>IF(OR(D39="",E39=""),"",ROUND(D39*E39,2))</f>
        <v/>
      </c>
      <c r="G39" s="41" t="str">
        <f>IF(B39="","",SUMIFS($H$7:H38,$C$7:C38,C39))</f>
        <v/>
      </c>
      <c r="H39" s="41" t="str">
        <f>IF(F39="","",F39-G39)</f>
        <v/>
      </c>
      <c r="I39" s="41" t="str">
        <f>IF(H39="","",ROUND(H39*Retention,2))</f>
        <v/>
      </c>
      <c r="J39" s="41" t="str">
        <f>IF(H39="","",ROUND((H39-I39)*VAT,2))</f>
        <v/>
      </c>
      <c r="K39" s="41" t="str">
        <f>IF(H39="","",H39-I39+J39)</f>
        <v/>
      </c>
      <c r="L39" s="34" t="n"/>
    </row>
    <row r="40">
      <c r="A40" s="30" t="str">
        <f>IF(B40="","","PC-"&amp;TEXT(ROW()-7,"000"))</f>
        <v/>
      </c>
      <c r="B40" s="37" t="n"/>
      <c r="C40" s="34" t="n"/>
      <c r="D40" s="44" t="n"/>
      <c r="E40" s="46" t="n"/>
      <c r="F40" s="41" t="str">
        <f>IF(OR(D40="",E40=""),"",ROUND(D40*E40,2))</f>
        <v/>
      </c>
      <c r="G40" s="41" t="str">
        <f>IF(B40="","",SUMIFS($H$7:H39,$C$7:C39,C40))</f>
        <v/>
      </c>
      <c r="H40" s="41" t="str">
        <f>IF(F40="","",F40-G40)</f>
        <v/>
      </c>
      <c r="I40" s="41" t="str">
        <f>IF(H40="","",ROUND(H40*Retention,2))</f>
        <v/>
      </c>
      <c r="J40" s="41" t="str">
        <f>IF(H40="","",ROUND((H40-I40)*VAT,2))</f>
        <v/>
      </c>
      <c r="K40" s="41" t="str">
        <f>IF(H40="","",H40-I40+J40)</f>
        <v/>
      </c>
      <c r="L40" s="34" t="n"/>
    </row>
    <row r="41">
      <c r="A41" s="30" t="str">
        <f>IF(B41="","","PC-"&amp;TEXT(ROW()-7,"000"))</f>
        <v/>
      </c>
      <c r="B41" s="37" t="n"/>
      <c r="C41" s="34" t="n"/>
      <c r="D41" s="44" t="n"/>
      <c r="E41" s="46" t="n"/>
      <c r="F41" s="41" t="str">
        <f>IF(OR(D41="",E41=""),"",ROUND(D41*E41,2))</f>
        <v/>
      </c>
      <c r="G41" s="41" t="str">
        <f>IF(B41="","",SUMIFS($H$7:H40,$C$7:C40,C41))</f>
        <v/>
      </c>
      <c r="H41" s="41" t="str">
        <f>IF(F41="","",F41-G41)</f>
        <v/>
      </c>
      <c r="I41" s="41" t="str">
        <f>IF(H41="","",ROUND(H41*Retention,2))</f>
        <v/>
      </c>
      <c r="J41" s="41" t="str">
        <f>IF(H41="","",ROUND((H41-I41)*VAT,2))</f>
        <v/>
      </c>
      <c r="K41" s="41" t="str">
        <f>IF(H41="","",H41-I41+J41)</f>
        <v/>
      </c>
      <c r="L41" s="34" t="n"/>
    </row>
    <row r="42">
      <c r="A42" s="30" t="str">
        <f>IF(B42="","","PC-"&amp;TEXT(ROW()-7,"000"))</f>
        <v/>
      </c>
      <c r="B42" s="37" t="n"/>
      <c r="C42" s="34" t="n"/>
      <c r="D42" s="44" t="n"/>
      <c r="E42" s="46" t="n"/>
      <c r="F42" s="41" t="str">
        <f>IF(OR(D42="",E42=""),"",ROUND(D42*E42,2))</f>
        <v/>
      </c>
      <c r="G42" s="41" t="str">
        <f>IF(B42="","",SUMIFS($H$7:H41,$C$7:C41,C42))</f>
        <v/>
      </c>
      <c r="H42" s="41" t="str">
        <f>IF(F42="","",F42-G42)</f>
        <v/>
      </c>
      <c r="I42" s="41" t="str">
        <f>IF(H42="","",ROUND(H42*Retention,2))</f>
        <v/>
      </c>
      <c r="J42" s="41" t="str">
        <f>IF(H42="","",ROUND((H42-I42)*VAT,2))</f>
        <v/>
      </c>
      <c r="K42" s="41" t="str">
        <f>IF(H42="","",H42-I42+J42)</f>
        <v/>
      </c>
      <c r="L42" s="34" t="n"/>
    </row>
    <row r="43">
      <c r="A43" s="30" t="str">
        <f>IF(B43="","","PC-"&amp;TEXT(ROW()-7,"000"))</f>
        <v/>
      </c>
      <c r="B43" s="37" t="n"/>
      <c r="C43" s="34" t="n"/>
      <c r="D43" s="44" t="n"/>
      <c r="E43" s="46" t="n"/>
      <c r="F43" s="41" t="str">
        <f>IF(OR(D43="",E43=""),"",ROUND(D43*E43,2))</f>
        <v/>
      </c>
      <c r="G43" s="41" t="str">
        <f>IF(B43="","",SUMIFS($H$7:H42,$C$7:C42,C43))</f>
        <v/>
      </c>
      <c r="H43" s="41" t="str">
        <f>IF(F43="","",F43-G43)</f>
        <v/>
      </c>
      <c r="I43" s="41" t="str">
        <f>IF(H43="","",ROUND(H43*Retention,2))</f>
        <v/>
      </c>
      <c r="J43" s="41" t="str">
        <f>IF(H43="","",ROUND((H43-I43)*VAT,2))</f>
        <v/>
      </c>
      <c r="K43" s="41" t="str">
        <f>IF(H43="","",H43-I43+J43)</f>
        <v/>
      </c>
      <c r="L43" s="34" t="n"/>
    </row>
    <row r="44">
      <c r="A44" s="30" t="str">
        <f>IF(B44="","","PC-"&amp;TEXT(ROW()-7,"000"))</f>
        <v/>
      </c>
      <c r="B44" s="37" t="n"/>
      <c r="C44" s="34" t="n"/>
      <c r="D44" s="44" t="n"/>
      <c r="E44" s="46" t="n"/>
      <c r="F44" s="41" t="str">
        <f>IF(OR(D44="",E44=""),"",ROUND(D44*E44,2))</f>
        <v/>
      </c>
      <c r="G44" s="41" t="str">
        <f>IF(B44="","",SUMIFS($H$7:H43,$C$7:C43,C44))</f>
        <v/>
      </c>
      <c r="H44" s="41" t="str">
        <f>IF(F44="","",F44-G44)</f>
        <v/>
      </c>
      <c r="I44" s="41" t="str">
        <f>IF(H44="","",ROUND(H44*Retention,2))</f>
        <v/>
      </c>
      <c r="J44" s="41" t="str">
        <f>IF(H44="","",ROUND((H44-I44)*VAT,2))</f>
        <v/>
      </c>
      <c r="K44" s="41" t="str">
        <f>IF(H44="","",H44-I44+J44)</f>
        <v/>
      </c>
      <c r="L44" s="34" t="n"/>
    </row>
    <row r="45">
      <c r="A45" s="30" t="str">
        <f>IF(B45="","","PC-"&amp;TEXT(ROW()-7,"000"))</f>
        <v/>
      </c>
      <c r="B45" s="37" t="n"/>
      <c r="C45" s="34" t="n"/>
      <c r="D45" s="44" t="n"/>
      <c r="E45" s="46" t="n"/>
      <c r="F45" s="41" t="str">
        <f>IF(OR(D45="",E45=""),"",ROUND(D45*E45,2))</f>
        <v/>
      </c>
      <c r="G45" s="41" t="str">
        <f>IF(B45="","",SUMIFS($H$7:H44,$C$7:C44,C45))</f>
        <v/>
      </c>
      <c r="H45" s="41" t="str">
        <f>IF(F45="","",F45-G45)</f>
        <v/>
      </c>
      <c r="I45" s="41" t="str">
        <f>IF(H45="","",ROUND(H45*Retention,2))</f>
        <v/>
      </c>
      <c r="J45" s="41" t="str">
        <f>IF(H45="","",ROUND((H45-I45)*VAT,2))</f>
        <v/>
      </c>
      <c r="K45" s="41" t="str">
        <f>IF(H45="","",H45-I45+J45)</f>
        <v/>
      </c>
      <c r="L45" s="34" t="n"/>
    </row>
    <row r="46">
      <c r="A46" s="30" t="str">
        <f>IF(B46="","","PC-"&amp;TEXT(ROW()-7,"000"))</f>
        <v/>
      </c>
      <c r="B46" s="37" t="n"/>
      <c r="C46" s="34" t="n"/>
      <c r="D46" s="44" t="n"/>
      <c r="E46" s="46" t="n"/>
      <c r="F46" s="41" t="str">
        <f>IF(OR(D46="",E46=""),"",ROUND(D46*E46,2))</f>
        <v/>
      </c>
      <c r="G46" s="41" t="str">
        <f>IF(B46="","",SUMIFS($H$7:H45,$C$7:C45,C46))</f>
        <v/>
      </c>
      <c r="H46" s="41" t="str">
        <f>IF(F46="","",F46-G46)</f>
        <v/>
      </c>
      <c r="I46" s="41" t="str">
        <f>IF(H46="","",ROUND(H46*Retention,2))</f>
        <v/>
      </c>
      <c r="J46" s="41" t="str">
        <f>IF(H46="","",ROUND((H46-I46)*VAT,2))</f>
        <v/>
      </c>
      <c r="K46" s="41" t="str">
        <f>IF(H46="","",H46-I46+J46)</f>
        <v/>
      </c>
      <c r="L46" s="34" t="n"/>
    </row>
    <row r="47">
      <c r="A47" s="30" t="str">
        <f>IF(B47="","","PC-"&amp;TEXT(ROW()-7,"000"))</f>
        <v/>
      </c>
      <c r="B47" s="37" t="n"/>
      <c r="C47" s="34" t="n"/>
      <c r="D47" s="44" t="n"/>
      <c r="E47" s="46" t="n"/>
      <c r="F47" s="41" t="str">
        <f>IF(OR(D47="",E47=""),"",ROUND(D47*E47,2))</f>
        <v/>
      </c>
      <c r="G47" s="41" t="str">
        <f>IF(B47="","",SUMIFS($H$7:H46,$C$7:C46,C47))</f>
        <v/>
      </c>
      <c r="H47" s="41" t="str">
        <f>IF(F47="","",F47-G47)</f>
        <v/>
      </c>
      <c r="I47" s="41" t="str">
        <f>IF(H47="","",ROUND(H47*Retention,2))</f>
        <v/>
      </c>
      <c r="J47" s="41" t="str">
        <f>IF(H47="","",ROUND((H47-I47)*VAT,2))</f>
        <v/>
      </c>
      <c r="K47" s="41" t="str">
        <f>IF(H47="","",H47-I47+J47)</f>
        <v/>
      </c>
      <c r="L47" s="34" t="n"/>
    </row>
    <row r="48">
      <c r="A48" s="30" t="str">
        <f>IF(B48="","","PC-"&amp;TEXT(ROW()-7,"000"))</f>
        <v/>
      </c>
      <c r="B48" s="37" t="n"/>
      <c r="C48" s="34" t="n"/>
      <c r="D48" s="44" t="n"/>
      <c r="E48" s="46" t="n"/>
      <c r="F48" s="41" t="str">
        <f>IF(OR(D48="",E48=""),"",ROUND(D48*E48,2))</f>
        <v/>
      </c>
      <c r="G48" s="41" t="str">
        <f>IF(B48="","",SUMIFS($H$7:H47,$C$7:C47,C48))</f>
        <v/>
      </c>
      <c r="H48" s="41" t="str">
        <f>IF(F48="","",F48-G48)</f>
        <v/>
      </c>
      <c r="I48" s="41" t="str">
        <f>IF(H48="","",ROUND(H48*Retention,2))</f>
        <v/>
      </c>
      <c r="J48" s="41" t="str">
        <f>IF(H48="","",ROUND((H48-I48)*VAT,2))</f>
        <v/>
      </c>
      <c r="K48" s="41" t="str">
        <f>IF(H48="","",H48-I48+J48)</f>
        <v/>
      </c>
      <c r="L48" s="34" t="n"/>
    </row>
    <row r="49">
      <c r="A49" s="30" t="str">
        <f>IF(B49="","","PC-"&amp;TEXT(ROW()-7,"000"))</f>
        <v/>
      </c>
      <c r="B49" s="37" t="n"/>
      <c r="C49" s="34" t="n"/>
      <c r="D49" s="44" t="n"/>
      <c r="E49" s="46" t="n"/>
      <c r="F49" s="41" t="str">
        <f>IF(OR(D49="",E49=""),"",ROUND(D49*E49,2))</f>
        <v/>
      </c>
      <c r="G49" s="41" t="str">
        <f>IF(B49="","",SUMIFS($H$7:H48,$C$7:C48,C49))</f>
        <v/>
      </c>
      <c r="H49" s="41" t="str">
        <f>IF(F49="","",F49-G49)</f>
        <v/>
      </c>
      <c r="I49" s="41" t="str">
        <f>IF(H49="","",ROUND(H49*Retention,2))</f>
        <v/>
      </c>
      <c r="J49" s="41" t="str">
        <f>IF(H49="","",ROUND((H49-I49)*VAT,2))</f>
        <v/>
      </c>
      <c r="K49" s="41" t="str">
        <f>IF(H49="","",H49-I49+J49)</f>
        <v/>
      </c>
      <c r="L49" s="34" t="n"/>
    </row>
    <row r="50">
      <c r="A50" s="30" t="str">
        <f>IF(B50="","","PC-"&amp;TEXT(ROW()-7,"000"))</f>
        <v/>
      </c>
      <c r="B50" s="37" t="n"/>
      <c r="C50" s="34" t="n"/>
      <c r="D50" s="44" t="n"/>
      <c r="E50" s="46" t="n"/>
      <c r="F50" s="41" t="str">
        <f>IF(OR(D50="",E50=""),"",ROUND(D50*E50,2))</f>
        <v/>
      </c>
      <c r="G50" s="41" t="str">
        <f>IF(B50="","",SUMIFS($H$7:H49,$C$7:C49,C50))</f>
        <v/>
      </c>
      <c r="H50" s="41" t="str">
        <f>IF(F50="","",F50-G50)</f>
        <v/>
      </c>
      <c r="I50" s="41" t="str">
        <f>IF(H50="","",ROUND(H50*Retention,2))</f>
        <v/>
      </c>
      <c r="J50" s="41" t="str">
        <f>IF(H50="","",ROUND((H50-I50)*VAT,2))</f>
        <v/>
      </c>
      <c r="K50" s="41" t="str">
        <f>IF(H50="","",H50-I50+J50)</f>
        <v/>
      </c>
      <c r="L50" s="34" t="n"/>
    </row>
    <row r="51">
      <c r="A51" s="30" t="str">
        <f>IF(B51="","","PC-"&amp;TEXT(ROW()-7,"000"))</f>
        <v/>
      </c>
      <c r="B51" s="37" t="n"/>
      <c r="C51" s="34" t="n"/>
      <c r="D51" s="44" t="n"/>
      <c r="E51" s="46" t="n"/>
      <c r="F51" s="41" t="str">
        <f>IF(OR(D51="",E51=""),"",ROUND(D51*E51,2))</f>
        <v/>
      </c>
      <c r="G51" s="41" t="str">
        <f>IF(B51="","",SUMIFS($H$7:H50,$C$7:C50,C51))</f>
        <v/>
      </c>
      <c r="H51" s="41" t="str">
        <f>IF(F51="","",F51-G51)</f>
        <v/>
      </c>
      <c r="I51" s="41" t="str">
        <f>IF(H51="","",ROUND(H51*Retention,2))</f>
        <v/>
      </c>
      <c r="J51" s="41" t="str">
        <f>IF(H51="","",ROUND((H51-I51)*VAT,2))</f>
        <v/>
      </c>
      <c r="K51" s="41" t="str">
        <f>IF(H51="","",H51-I51+J51)</f>
        <v/>
      </c>
      <c r="L51" s="34" t="n"/>
    </row>
    <row r="52">
      <c r="A52" s="30" t="str">
        <f>IF(B52="","","PC-"&amp;TEXT(ROW()-7,"000"))</f>
        <v/>
      </c>
      <c r="B52" s="37" t="n"/>
      <c r="C52" s="34" t="n"/>
      <c r="D52" s="44" t="n"/>
      <c r="E52" s="46" t="n"/>
      <c r="F52" s="41" t="str">
        <f>IF(OR(D52="",E52=""),"",ROUND(D52*E52,2))</f>
        <v/>
      </c>
      <c r="G52" s="41" t="str">
        <f>IF(B52="","",SUMIFS($H$7:H51,$C$7:C51,C52))</f>
        <v/>
      </c>
      <c r="H52" s="41" t="str">
        <f>IF(F52="","",F52-G52)</f>
        <v/>
      </c>
      <c r="I52" s="41" t="str">
        <f>IF(H52="","",ROUND(H52*Retention,2))</f>
        <v/>
      </c>
      <c r="J52" s="41" t="str">
        <f>IF(H52="","",ROUND((H52-I52)*VAT,2))</f>
        <v/>
      </c>
      <c r="K52" s="41" t="str">
        <f>IF(H52="","",H52-I52+J52)</f>
        <v/>
      </c>
      <c r="L52" s="34" t="n"/>
    </row>
    <row r="53">
      <c r="A53" s="30" t="str">
        <f>IF(B53="","","PC-"&amp;TEXT(ROW()-7,"000"))</f>
        <v/>
      </c>
      <c r="B53" s="37" t="n"/>
      <c r="C53" s="34" t="n"/>
      <c r="D53" s="44" t="n"/>
      <c r="E53" s="46" t="n"/>
      <c r="F53" s="41" t="str">
        <f>IF(OR(D53="",E53=""),"",ROUND(D53*E53,2))</f>
        <v/>
      </c>
      <c r="G53" s="41" t="str">
        <f>IF(B53="","",SUMIFS($H$7:H52,$C$7:C52,C53))</f>
        <v/>
      </c>
      <c r="H53" s="41" t="str">
        <f>IF(F53="","",F53-G53)</f>
        <v/>
      </c>
      <c r="I53" s="41" t="str">
        <f>IF(H53="","",ROUND(H53*Retention,2))</f>
        <v/>
      </c>
      <c r="J53" s="41" t="str">
        <f>IF(H53="","",ROUND((H53-I53)*VAT,2))</f>
        <v/>
      </c>
      <c r="K53" s="41" t="str">
        <f>IF(H53="","",H53-I53+J53)</f>
        <v/>
      </c>
      <c r="L53" s="34" t="n"/>
    </row>
    <row r="54">
      <c r="A54" s="30" t="str">
        <f>IF(B54="","","PC-"&amp;TEXT(ROW()-7,"000"))</f>
        <v/>
      </c>
      <c r="B54" s="37" t="n"/>
      <c r="C54" s="34" t="n"/>
      <c r="D54" s="44" t="n"/>
      <c r="E54" s="46" t="n"/>
      <c r="F54" s="41" t="str">
        <f>IF(OR(D54="",E54=""),"",ROUND(D54*E54,2))</f>
        <v/>
      </c>
      <c r="G54" s="41" t="str">
        <f>IF(B54="","",SUMIFS($H$7:H53,$C$7:C53,C54))</f>
        <v/>
      </c>
      <c r="H54" s="41" t="str">
        <f>IF(F54="","",F54-G54)</f>
        <v/>
      </c>
      <c r="I54" s="41" t="str">
        <f>IF(H54="","",ROUND(H54*Retention,2))</f>
        <v/>
      </c>
      <c r="J54" s="41" t="str">
        <f>IF(H54="","",ROUND((H54-I54)*VAT,2))</f>
        <v/>
      </c>
      <c r="K54" s="41" t="str">
        <f>IF(H54="","",H54-I54+J54)</f>
        <v/>
      </c>
      <c r="L54" s="34" t="n"/>
    </row>
    <row r="55">
      <c r="A55" s="30" t="str">
        <f>IF(B55="","","PC-"&amp;TEXT(ROW()-7,"000"))</f>
        <v/>
      </c>
      <c r="B55" s="37" t="n"/>
      <c r="C55" s="34" t="n"/>
      <c r="D55" s="44" t="n"/>
      <c r="E55" s="46" t="n"/>
      <c r="F55" s="41" t="str">
        <f>IF(OR(D55="",E55=""),"",ROUND(D55*E55,2))</f>
        <v/>
      </c>
      <c r="G55" s="41" t="str">
        <f>IF(B55="","",SUMIFS($H$7:H54,$C$7:C54,C55))</f>
        <v/>
      </c>
      <c r="H55" s="41" t="str">
        <f>IF(F55="","",F55-G55)</f>
        <v/>
      </c>
      <c r="I55" s="41" t="str">
        <f>IF(H55="","",ROUND(H55*Retention,2))</f>
        <v/>
      </c>
      <c r="J55" s="41" t="str">
        <f>IF(H55="","",ROUND((H55-I55)*VAT,2))</f>
        <v/>
      </c>
      <c r="K55" s="41" t="str">
        <f>IF(H55="","",H55-I55+J55)</f>
        <v/>
      </c>
      <c r="L55" s="34" t="n"/>
    </row>
    <row r="56">
      <c r="A56" s="30" t="str">
        <f>IF(B56="","","PC-"&amp;TEXT(ROW()-7,"000"))</f>
        <v/>
      </c>
      <c r="B56" s="37" t="n"/>
      <c r="C56" s="34" t="n"/>
      <c r="D56" s="44" t="n"/>
      <c r="E56" s="46" t="n"/>
      <c r="F56" s="41" t="str">
        <f>IF(OR(D56="",E56=""),"",ROUND(D56*E56,2))</f>
        <v/>
      </c>
      <c r="G56" s="41" t="str">
        <f>IF(B56="","",SUMIFS($H$7:H55,$C$7:C55,C56))</f>
        <v/>
      </c>
      <c r="H56" s="41" t="str">
        <f>IF(F56="","",F56-G56)</f>
        <v/>
      </c>
      <c r="I56" s="41" t="str">
        <f>IF(H56="","",ROUND(H56*Retention,2))</f>
        <v/>
      </c>
      <c r="J56" s="41" t="str">
        <f>IF(H56="","",ROUND((H56-I56)*VAT,2))</f>
        <v/>
      </c>
      <c r="K56" s="41" t="str">
        <f>IF(H56="","",H56-I56+J56)</f>
        <v/>
      </c>
      <c r="L56" s="34" t="n"/>
    </row>
    <row r="57">
      <c r="A57" s="30" t="str">
        <f>IF(B57="","","PC-"&amp;TEXT(ROW()-7,"000"))</f>
        <v/>
      </c>
      <c r="B57" s="37" t="n"/>
      <c r="C57" s="34" t="n"/>
      <c r="D57" s="44" t="n"/>
      <c r="E57" s="46" t="n"/>
      <c r="F57" s="41" t="str">
        <f>IF(OR(D57="",E57=""),"",ROUND(D57*E57,2))</f>
        <v/>
      </c>
      <c r="G57" s="41" t="str">
        <f>IF(B57="","",SUMIFS($H$7:H56,$C$7:C56,C57))</f>
        <v/>
      </c>
      <c r="H57" s="41" t="str">
        <f>IF(F57="","",F57-G57)</f>
        <v/>
      </c>
      <c r="I57" s="41" t="str">
        <f>IF(H57="","",ROUND(H57*Retention,2))</f>
        <v/>
      </c>
      <c r="J57" s="41" t="str">
        <f>IF(H57="","",ROUND((H57-I57)*VAT,2))</f>
        <v/>
      </c>
      <c r="K57" s="41" t="str">
        <f>IF(H57="","",H57-I57+J57)</f>
        <v/>
      </c>
      <c r="L57" s="34" t="n"/>
    </row>
    <row r="59">
      <c r="A59" s="45" t="inlineStr">
        <is>
          <t>Sample: 9 rows filled, room for 50. The full version has no row limit.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dataValidations count="5">
    <dataValidation sqref="B8:B57" showDropDown="0" showInputMessage="0" showErrorMessage="1" allowBlank="1" error="Enter a date, e.g. 27/10/2026." type="date" operator="greaterThan">
      <formula1>DATE(2000,1,1)</formula1>
    </dataValidation>
    <dataValidation sqref="C8:C57" showDropDown="0" showInputMessage="0" showErrorMessage="1" allowBlank="1" error="Pick a value from the list." type="list">
      <formula1>=Sites</formula1>
    </dataValidation>
    <dataValidation sqref="D8:D57" showDropDown="0" showInputMessage="0" showErrorMessage="1" allowBlank="1" error="Enter a number (0 or more)." type="decimal" operator="greaterThanOrEqual">
      <formula1>0</formula1>
    </dataValidation>
    <dataValidation sqref="E8:E57" showDropDown="0" showInputMessage="0" showErrorMessage="1" allowBlank="1" error="Enter a percentage, e.g. 75%." type="decimal" operator="between">
      <formula1>0</formula1>
      <formula2>1</formula2>
    </dataValidation>
    <dataValidation sqref="L8:L57" showDropDown="0" showInputMessage="0" showErrorMessage="1" allowBlank="1" error="Pick a value from the list." type="list">
      <formula1>=L_ClaimStatus</formula1>
    </dataValidation>
  </dataValidations>
  <pageMargins left="0.75" right="0.75" top="1" bottom="1" header="0.5" footer="0.5"/>
  <pageSetup orientation="landscape" fitToHeight="0" fitToWidth="1"/>
  <headerFooter>
    <oddHeader>&amp;CSAMPLE prepared for Your Building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6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6" customWidth="1" min="3" max="3"/>
    <col width="30" customWidth="1" min="4" max="4"/>
  </cols>
  <sheetData>
    <row r="1" ht="26" customHeight="1">
      <c r="A1" s="1" t="inlineStr">
        <is>
          <t>YOUR LOGO HERE</t>
        </is>
      </c>
      <c r="B1" s="2" t="n"/>
      <c r="C1" s="3" t="inlineStr">
        <is>
          <t>YOUR BUILDING COMPANY  -  PRICE LIST</t>
        </is>
      </c>
    </row>
    <row r="2" ht="16" customHeight="1">
      <c r="A2" s="4" t="n"/>
      <c r="B2" s="5" t="n"/>
      <c r="C2" s="6" t="inlineStr">
        <is>
          <t>Items, units and prices used by the quote and order sheets</t>
        </is>
      </c>
    </row>
    <row r="3" ht="14" customHeight="1">
      <c r="A3" s="7" t="n"/>
      <c r="B3" s="8" t="n"/>
      <c r="C3" s="9" t="inlineStr">
        <is>
          <t>SAMPLE prepared for Your Building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</row>
    <row r="7">
      <c r="A7" s="26" t="inlineStr">
        <is>
          <t>Material / labour</t>
        </is>
      </c>
      <c r="B7" s="26" t="inlineStr">
        <is>
          <t>Unit</t>
        </is>
      </c>
      <c r="C7" s="26" t="inlineStr">
        <is>
          <t>Price excl. VAT (R)</t>
        </is>
      </c>
      <c r="D7" s="26" t="inlineStr">
        <is>
          <t>Notes</t>
        </is>
      </c>
    </row>
    <row r="8">
      <c r="A8" s="34" t="inlineStr">
        <is>
          <t>Builder per day</t>
        </is>
      </c>
      <c r="B8" s="34" t="inlineStr">
        <is>
          <t>day</t>
        </is>
      </c>
      <c r="C8" s="44" t="n">
        <v>950</v>
      </c>
      <c r="D8" s="34" t="n"/>
    </row>
    <row r="9">
      <c r="A9" s="34" t="inlineStr">
        <is>
          <t>General worker per day</t>
        </is>
      </c>
      <c r="B9" s="34" t="inlineStr">
        <is>
          <t>day</t>
        </is>
      </c>
      <c r="C9" s="44" t="n">
        <v>420</v>
      </c>
      <c r="D9" s="34" t="n"/>
    </row>
    <row r="10">
      <c r="A10" s="34" t="inlineStr">
        <is>
          <t>Cement 50 kg</t>
        </is>
      </c>
      <c r="B10" s="34" t="inlineStr">
        <is>
          <t>bag</t>
        </is>
      </c>
      <c r="C10" s="44" t="n">
        <v>115</v>
      </c>
      <c r="D10" s="34" t="n"/>
    </row>
    <row r="11">
      <c r="A11" s="34" t="inlineStr">
        <is>
          <t>Bricks (per 1000)</t>
        </is>
      </c>
      <c r="B11" s="34" t="inlineStr">
        <is>
          <t>1000</t>
        </is>
      </c>
      <c r="C11" s="44" t="n">
        <v>2650</v>
      </c>
      <c r="D11" s="34" t="n"/>
    </row>
    <row r="12">
      <c r="A12" s="34" t="inlineStr">
        <is>
          <t>Waterproofing</t>
        </is>
      </c>
      <c r="B12" s="34" t="inlineStr">
        <is>
          <t>m2</t>
        </is>
      </c>
      <c r="C12" s="44" t="n">
        <v>185</v>
      </c>
      <c r="D12" s="34" t="n"/>
    </row>
    <row r="13">
      <c r="A13" s="34" t="inlineStr">
        <is>
          <t>Painting</t>
        </is>
      </c>
      <c r="B13" s="34" t="inlineStr">
        <is>
          <t>m2</t>
        </is>
      </c>
      <c r="C13" s="44" t="n">
        <v>65</v>
      </c>
      <c r="D13" s="34" t="n"/>
    </row>
    <row r="14">
      <c r="A14" s="34" t="inlineStr">
        <is>
          <t>Plasterer per day</t>
        </is>
      </c>
      <c r="B14" s="34" t="inlineStr">
        <is>
          <t>day</t>
        </is>
      </c>
      <c r="C14" s="44" t="n">
        <v>750</v>
      </c>
      <c r="D14" s="34" t="n"/>
    </row>
    <row r="15">
      <c r="A15" s="34" t="inlineStr">
        <is>
          <t>Concrete 25 MPa</t>
        </is>
      </c>
      <c r="B15" s="34" t="inlineStr">
        <is>
          <t>m3</t>
        </is>
      </c>
      <c r="C15" s="44" t="n">
        <v>1850</v>
      </c>
      <c r="D15" s="34" t="n"/>
    </row>
    <row r="16">
      <c r="A16" s="34" t="inlineStr">
        <is>
          <t>IBR roof sheeting 0.5 mm</t>
        </is>
      </c>
      <c r="B16" s="34" t="inlineStr">
        <is>
          <t>m</t>
        </is>
      </c>
      <c r="C16" s="44" t="n">
        <v>165</v>
      </c>
      <c r="D16" s="34" t="n"/>
    </row>
    <row r="17">
      <c r="A17" s="34" t="inlineStr">
        <is>
          <t>Skip hire 6 m3</t>
        </is>
      </c>
      <c r="B17" s="34" t="inlineStr">
        <is>
          <t>skip</t>
        </is>
      </c>
      <c r="C17" s="44" t="n">
        <v>1650</v>
      </c>
      <c r="D17" s="34" t="n"/>
    </row>
    <row r="18">
      <c r="A18" s="34" t="n"/>
      <c r="B18" s="34" t="n"/>
      <c r="C18" s="44" t="n"/>
      <c r="D18" s="34" t="n"/>
    </row>
    <row r="19">
      <c r="A19" s="34" t="n"/>
      <c r="B19" s="34" t="n"/>
      <c r="C19" s="44" t="n"/>
      <c r="D19" s="34" t="n"/>
    </row>
    <row r="20">
      <c r="A20" s="34" t="n"/>
      <c r="B20" s="34" t="n"/>
      <c r="C20" s="44" t="n"/>
      <c r="D20" s="34" t="n"/>
    </row>
    <row r="21">
      <c r="A21" s="34" t="n"/>
      <c r="B21" s="34" t="n"/>
      <c r="C21" s="44" t="n"/>
      <c r="D21" s="34" t="n"/>
    </row>
    <row r="22">
      <c r="A22" s="34" t="n"/>
      <c r="B22" s="34" t="n"/>
      <c r="C22" s="44" t="n"/>
      <c r="D22" s="34" t="n"/>
    </row>
    <row r="23">
      <c r="A23" s="34" t="n"/>
      <c r="B23" s="34" t="n"/>
      <c r="C23" s="44" t="n"/>
      <c r="D23" s="34" t="n"/>
    </row>
    <row r="24">
      <c r="A24" s="34" t="n"/>
      <c r="B24" s="34" t="n"/>
      <c r="C24" s="44" t="n"/>
      <c r="D24" s="34" t="n"/>
    </row>
    <row r="25">
      <c r="A25" s="34" t="n"/>
      <c r="B25" s="34" t="n"/>
      <c r="C25" s="44" t="n"/>
      <c r="D25" s="34" t="n"/>
    </row>
    <row r="26">
      <c r="A26" s="34" t="n"/>
      <c r="B26" s="34" t="n"/>
      <c r="C26" s="44" t="n"/>
      <c r="D26" s="34" t="n"/>
    </row>
    <row r="27">
      <c r="A27" s="34" t="n"/>
      <c r="B27" s="34" t="n"/>
      <c r="C27" s="44" t="n"/>
      <c r="D27" s="34" t="n"/>
    </row>
    <row r="29">
      <c r="A29" s="45" t="inlineStr">
        <is>
          <t>Sample prices only.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Building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7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D1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 ht="26" customHeight="1">
      <c r="A1" s="1" t="inlineStr">
        <is>
          <t>YOUR LOGO HERE</t>
        </is>
      </c>
      <c r="B1" s="2" t="n"/>
      <c r="C1" s="3" t="inlineStr">
        <is>
          <t>YOUR BUILDING COMPANY  -  YOUR LISTS</t>
        </is>
      </c>
    </row>
    <row r="2" ht="16" customHeight="1">
      <c r="A2" s="4" t="n"/>
      <c r="B2" s="5" t="n"/>
      <c r="C2" s="6" t="inlineStr">
        <is>
          <t>Edit these lists - every drop-down in the workbook reads them</t>
        </is>
      </c>
    </row>
    <row r="3" ht="14" customHeight="1">
      <c r="A3" s="7" t="n"/>
      <c r="B3" s="8" t="n"/>
      <c r="C3" s="9" t="inlineStr">
        <is>
          <t>SAMPLE prepared for Your Building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</row>
    <row r="5">
      <c r="C5" s="14" t="inlineStr">
        <is>
          <t>Type over the samples or add your own in the empty rows.</t>
        </is>
      </c>
    </row>
    <row r="7" ht="24" customHeight="1">
      <c r="A7" s="26" t="inlineStr">
        <is>
          <t>Staff</t>
        </is>
      </c>
      <c r="B7" s="26" t="inlineStr">
        <is>
          <t>Sites</t>
        </is>
      </c>
      <c r="C7" s="26" t="inlineStr">
        <is>
          <t>Clients</t>
        </is>
      </c>
      <c r="D7" s="26" t="inlineStr">
        <is>
          <t>Trades</t>
        </is>
      </c>
    </row>
    <row r="8">
      <c r="A8" s="34" t="inlineStr">
        <is>
          <t>T. Mabuza</t>
        </is>
      </c>
      <c r="B8" s="34" t="inlineStr">
        <is>
          <t>12 Protea Road extension</t>
        </is>
      </c>
      <c r="C8" s="34" t="inlineStr">
        <is>
          <t>Mr and Mrs Dube</t>
        </is>
      </c>
      <c r="D8" s="34" t="inlineStr">
        <is>
          <t>Builder</t>
        </is>
      </c>
    </row>
    <row r="9">
      <c r="A9" s="34" t="inlineStr">
        <is>
          <t>J. de Bruyn</t>
        </is>
      </c>
      <c r="B9" s="34" t="inlineStr">
        <is>
          <t>Northgate school classrooms</t>
        </is>
      </c>
      <c r="C9" s="34" t="inlineStr">
        <is>
          <t>Dept of Education (Northgate)</t>
        </is>
      </c>
      <c r="D9" s="34" t="inlineStr">
        <is>
          <t>Plumber</t>
        </is>
      </c>
    </row>
    <row r="10">
      <c r="A10" s="34" t="inlineStr">
        <is>
          <t>S. Nkuna</t>
        </is>
      </c>
      <c r="B10" s="34" t="inlineStr">
        <is>
          <t>Clinic refurbishment - Mamelodi</t>
        </is>
      </c>
      <c r="C10" s="34" t="inlineStr">
        <is>
          <t>City Health Department</t>
        </is>
      </c>
      <c r="D10" s="34" t="inlineStr">
        <is>
          <t>Electrician</t>
        </is>
      </c>
    </row>
    <row r="11">
      <c r="A11" s="34" t="inlineStr">
        <is>
          <t>K. Molefe</t>
        </is>
      </c>
      <c r="B11" s="34" t="inlineStr">
        <is>
          <t>Riverside townhouses phase 2</t>
        </is>
      </c>
      <c r="C11" s="34" t="inlineStr">
        <is>
          <t>Riverside Developments</t>
        </is>
      </c>
      <c r="D11" s="34" t="inlineStr">
        <is>
          <t>Painter</t>
        </is>
      </c>
    </row>
    <row r="12">
      <c r="A12" s="34" t="inlineStr">
        <is>
          <t>R. Chauke</t>
        </is>
      </c>
      <c r="B12" s="34" t="n"/>
      <c r="C12" s="34" t="n"/>
      <c r="D12" s="34" t="inlineStr">
        <is>
          <t>Tiler</t>
        </is>
      </c>
    </row>
    <row r="13">
      <c r="A13" s="34" t="n"/>
      <c r="B13" s="34" t="n"/>
      <c r="C13" s="34" t="n"/>
      <c r="D13" s="34" t="inlineStr">
        <is>
          <t>Carpenter</t>
        </is>
      </c>
    </row>
    <row r="14">
      <c r="A14" s="34" t="n"/>
      <c r="B14" s="34" t="n"/>
      <c r="C14" s="34" t="n"/>
      <c r="D14" s="34" t="n"/>
    </row>
    <row r="15">
      <c r="A15" s="34" t="n"/>
      <c r="B15" s="34" t="n"/>
      <c r="C15" s="34" t="n"/>
      <c r="D15" s="34" t="n"/>
    </row>
    <row r="16">
      <c r="A16" s="34" t="n"/>
      <c r="B16" s="34" t="n"/>
      <c r="C16" s="34" t="n"/>
      <c r="D16" s="34" t="n"/>
    </row>
    <row r="17">
      <c r="A17" s="34" t="n"/>
      <c r="B17" s="34" t="n"/>
      <c r="C17" s="34" t="n"/>
      <c r="D17" s="34" t="n"/>
    </row>
    <row r="18">
      <c r="A18" s="34" t="n"/>
      <c r="B18" s="34" t="n"/>
      <c r="C18" s="34" t="n"/>
      <c r="D18" s="34" t="n"/>
    </row>
    <row r="19">
      <c r="A19" s="34" t="n"/>
      <c r="B19" s="34" t="n"/>
      <c r="C19" s="34" t="n"/>
      <c r="D19" s="34" t="n"/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Building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8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F23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48" customWidth="1" min="3" max="3"/>
    <col width="16" customWidth="1" min="4" max="4"/>
    <col width="3" customWidth="1" min="5" max="5"/>
    <col width="44" customWidth="1" min="6" max="6"/>
  </cols>
  <sheetData>
    <row r="1" ht="26" customHeight="1">
      <c r="A1" s="1" t="inlineStr">
        <is>
          <t>YOUR LOGO HERE</t>
        </is>
      </c>
      <c r="B1" s="2" t="n"/>
      <c r="C1" s="3" t="inlineStr">
        <is>
          <t>YOUR BUILDING COMPANY  -  SETTINGS</t>
        </is>
      </c>
    </row>
    <row r="2" ht="16" customHeight="1">
      <c r="A2" s="4" t="n"/>
      <c r="B2" s="5" t="n"/>
      <c r="C2" s="6" t="inlineStr">
        <is>
          <t>Every calculation in this workbook reads these values</t>
        </is>
      </c>
    </row>
    <row r="3" ht="14" customHeight="1">
      <c r="A3" s="7" t="n"/>
      <c r="B3" s="8" t="n"/>
      <c r="C3" s="9" t="inlineStr">
        <is>
          <t>SAMPLE prepared for Your Building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</row>
    <row r="6">
      <c r="A6" s="26" t="inlineStr"/>
      <c r="B6" s="26" t="inlineStr"/>
      <c r="C6" s="26" t="inlineStr">
        <is>
          <t>Setting</t>
        </is>
      </c>
      <c r="D6" s="26" t="inlineStr">
        <is>
          <t>Value</t>
        </is>
      </c>
      <c r="E6" s="26" t="inlineStr"/>
      <c r="F6" s="26" t="inlineStr">
        <is>
          <t>Note</t>
        </is>
      </c>
    </row>
    <row r="7">
      <c r="C7" s="47" t="inlineStr">
        <is>
          <t>Company name</t>
        </is>
      </c>
      <c r="D7" s="34" t="inlineStr">
        <is>
          <t>Your Building Company</t>
        </is>
      </c>
      <c r="F7" s="14" t="inlineStr">
        <is>
          <t>Shown at the top of the quote / invoice</t>
        </is>
      </c>
    </row>
    <row r="8">
      <c r="C8" s="47" t="inlineStr">
        <is>
          <t>Today's date (for overdue, expiry and days open)</t>
        </is>
      </c>
      <c r="D8" s="37" t="n">
        <v>46322</v>
      </c>
      <c r="F8" s="14" t="inlineStr">
        <is>
          <t>Change it to today when you open the file</t>
        </is>
      </c>
    </row>
    <row r="9">
      <c r="C9" s="47" t="inlineStr">
        <is>
          <t>VAT rate</t>
        </is>
      </c>
      <c r="D9" s="46" t="n">
        <v>0.15</v>
      </c>
      <c r="F9" s="14" t="inlineStr">
        <is>
          <t>South Africa: 15%</t>
        </is>
      </c>
    </row>
    <row r="10">
      <c r="C10" s="47" t="inlineStr">
        <is>
          <t>Labour rate per hour (R)</t>
        </is>
      </c>
      <c r="D10" s="44" t="n">
        <v>450</v>
      </c>
      <c r="F10" s="14" t="inlineStr">
        <is>
          <t>Used for job values</t>
        </is>
      </c>
    </row>
    <row r="11">
      <c r="C11" s="47" t="inlineStr">
        <is>
          <t>Worker hourly rate (R)</t>
        </is>
      </c>
      <c r="D11" s="44" t="n">
        <v>35</v>
      </c>
      <c r="F11" s="14" t="inlineStr">
        <is>
          <t>Sample value - set to your agreement</t>
        </is>
      </c>
    </row>
    <row r="12">
      <c r="C12" s="47" t="inlineStr">
        <is>
          <t>Normal hours per day</t>
        </is>
      </c>
      <c r="D12" s="48" t="n">
        <v>9</v>
      </c>
      <c r="F12" s="14" t="inlineStr">
        <is>
          <t>Hours above this are overtime</t>
        </is>
      </c>
    </row>
    <row r="13">
      <c r="C13" s="47" t="inlineStr">
        <is>
          <t>Overtime rate (x wage)</t>
        </is>
      </c>
      <c r="D13" s="49" t="n">
        <v>1.5</v>
      </c>
      <c r="F13" s="14" t="inlineStr"/>
    </row>
    <row r="14">
      <c r="C14" s="47" t="inlineStr">
        <is>
          <t>Pass mark (inspections, assessments)</t>
        </is>
      </c>
      <c r="D14" s="46" t="n">
        <v>0.8</v>
      </c>
      <c r="F14" s="14" t="inlineStr"/>
    </row>
    <row r="15">
      <c r="C15" s="47" t="inlineStr">
        <is>
          <t>Quote valid for (days)</t>
        </is>
      </c>
      <c r="D15" s="50" t="n">
        <v>30</v>
      </c>
      <c r="F15" s="14" t="inlineStr"/>
    </row>
    <row r="16">
      <c r="C16" s="47" t="inlineStr">
        <is>
          <t>Payment terms (days)</t>
        </is>
      </c>
      <c r="D16" s="50" t="n">
        <v>30</v>
      </c>
      <c r="F16" s="14" t="inlineStr"/>
    </row>
    <row r="17">
      <c r="C17" s="47" t="inlineStr">
        <is>
          <t>Certificate / refresher period (days)</t>
        </is>
      </c>
      <c r="D17" s="50" t="n">
        <v>365</v>
      </c>
      <c r="F17" s="14" t="inlineStr"/>
    </row>
    <row r="18">
      <c r="C18" s="47" t="inlineStr">
        <is>
          <t>Service interval (days)</t>
        </is>
      </c>
      <c r="D18" s="50" t="n">
        <v>90</v>
      </c>
      <c r="F18" s="14" t="inlineStr"/>
    </row>
    <row r="19">
      <c r="C19" s="47" t="inlineStr">
        <is>
          <t>Retention on claims</t>
        </is>
      </c>
      <c r="D19" s="46" t="n">
        <v>0.05</v>
      </c>
      <c r="F19" s="14" t="inlineStr"/>
    </row>
    <row r="20">
      <c r="C20" s="47" t="inlineStr">
        <is>
          <t>Patrol late limit (minutes)</t>
        </is>
      </c>
      <c r="D20" s="50" t="n">
        <v>10</v>
      </c>
      <c r="F20" s="14" t="inlineStr"/>
    </row>
    <row r="21">
      <c r="C21" s="47" t="inlineStr">
        <is>
          <t>Plant hire rate per hour (R)</t>
        </is>
      </c>
      <c r="D21" s="44" t="n">
        <v>650</v>
      </c>
      <c r="F21" s="14" t="inlineStr"/>
    </row>
    <row r="23">
      <c r="C23" s="45" t="inlineStr">
        <is>
          <t>Sample values: the full version is set up with your own rates and rules.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Building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9.xml><?xml version="1.0" encoding="utf-8"?>
<worksheet xmlns="http://schemas.openxmlformats.org/spreadsheetml/2006/main">
  <sheetPr>
    <tabColor rgb="001F2125"/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0" customWidth="1" min="3" max="3"/>
  </cols>
  <sheetData>
    <row r="1" ht="26" customHeight="1">
      <c r="A1" s="1" t="inlineStr">
        <is>
          <t>YOUR LOGO HERE</t>
        </is>
      </c>
      <c r="B1" s="2" t="n"/>
      <c r="C1" s="3" t="inlineStr">
        <is>
          <t>YOUR BUILDING COMPANY  -  TERMS</t>
        </is>
      </c>
    </row>
    <row r="2" ht="16" customHeight="1">
      <c r="A2" s="4" t="n"/>
      <c r="B2" s="5" t="n"/>
      <c r="C2" s="6" t="inlineStr">
        <is>
          <t>Sample terms</t>
        </is>
      </c>
    </row>
    <row r="3" ht="14" customHeight="1">
      <c r="A3" s="7" t="n"/>
      <c r="B3" s="8" t="n"/>
      <c r="C3" s="9" t="inlineStr">
        <is>
          <t>SAMPLE prepared for Your Building Company - not licensed for business use, no copying or sharing. Full terms: Terms sheet.   (c) 2026 The Process - iamtheprocess.com. All rights reserved.</t>
        </is>
      </c>
    </row>
    <row r="4" ht="8" customHeight="1">
      <c r="A4" s="10" t="n"/>
      <c r="B4" s="10" t="n"/>
      <c r="C4" s="10" t="n"/>
      <c r="D4" s="10" t="n"/>
      <c r="E4" s="10" t="n"/>
      <c r="F4" s="10" t="n"/>
      <c r="G4" s="10" t="n"/>
      <c r="H4" s="10" t="n"/>
    </row>
    <row r="6">
      <c r="C6" s="51" t="inlineStr">
        <is>
          <t>1. This file is a sample prepared for Your Building Company to show how a custom version would work.</t>
        </is>
      </c>
    </row>
    <row r="7">
      <c r="C7" s="51" t="inlineStr">
        <is>
          <t>2. It is not licensed for business use: do not use it for real sites, clients, workers or money.</t>
        </is>
      </c>
    </row>
    <row r="8">
      <c r="C8" s="51" t="inlineStr">
        <is>
          <t>3. No redistribution: do not copy, share, resell or pass it on.</t>
        </is>
      </c>
    </row>
    <row r="9">
      <c r="C9" s="51" t="inlineStr">
        <is>
          <t>4. The sample is deliberately limited (50 rows per register); the names, sites and amounts in it are made up.</t>
        </is>
      </c>
    </row>
    <row r="10">
      <c r="C10" s="51" t="inlineStr">
        <is>
          <t>5. The full version is made to order: your logo and colours, your own fields, rules, prices and lists,</t>
        </is>
      </c>
    </row>
    <row r="11">
      <c r="C11" s="51" t="inlineStr">
        <is>
          <t xml:space="preserve">   unlimited rows, and no sample marks.</t>
        </is>
      </c>
    </row>
    <row r="12">
      <c r="C12" s="51" t="inlineStr">
        <is>
          <t>6. The layout and formulas remain the property of The Process until the full version is paid for.</t>
        </is>
      </c>
    </row>
    <row r="13">
      <c r="C13" s="51" t="inlineStr"/>
    </row>
    <row r="14">
      <c r="C14" s="51" t="inlineStr">
        <is>
          <t>Contact: The Process - iamtheprocess.com</t>
        </is>
      </c>
    </row>
    <row r="15">
      <c r="C15" s="51" t="inlineStr">
        <is>
          <t>(c) 2026 The Process - iamtheprocess.com. All rights reserved.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mergeCells count="1">
    <mergeCell ref="A1:B3"/>
  </mergeCells>
  <pageMargins left="0.75" right="0.75" top="1" bottom="1" header="0.5" footer="0.5"/>
  <pageSetup orientation="landscape" fitToHeight="0" fitToWidth="1"/>
  <headerFooter>
    <oddHeader>&amp;CSAMPLE prepared for Your Building Company - The Process</oddHeader>
    <oddFooter>&amp;L(c) 2026 The Process - iamtheprocess.com. All rights reserved.&amp;CTerms: sample only, not for business use, no copying&amp;RPage &amp;P of &amp;N</oddFooter>
    <evenHeader/>
    <evenFooter/>
    <firstHeader/>
    <firstFooter/>
  </headerFooter>
  <drawing xmlns:r="http://schemas.openxmlformats.org/officeDocument/2006/relationships" r:id="rId1"/>
  <picture xmlns:r="http://schemas.openxmlformats.org/officeDocument/2006/relationships" r:id="rIdSampleBg"/>
</worksheet>
</file>

<file path=xl/worksheets/sheet10.xml><?xml version="1.0" encoding="utf-8"?>
<worksheet xmlns="http://schemas.openxmlformats.org/spreadsheetml/2006/main">
  <sheetPr>
    <tabColor rgb="001F2125"/>
    <outlinePr summaryBelow="1" summaryRight="1"/>
    <pageSetUpPr/>
  </sheetPr>
  <dimension ref="A1:T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Draft</t>
        </is>
      </c>
      <c r="B1" t="inlineStr">
        <is>
          <t>Unpaid</t>
        </is>
      </c>
      <c r="C1" t="inlineStr">
        <is>
          <t>Submitted</t>
        </is>
      </c>
      <c r="D1" t="inlineStr">
        <is>
          <t>Ordered</t>
        </is>
      </c>
      <c r="E1" t="inlineStr">
        <is>
          <t>Open</t>
        </is>
      </c>
      <c r="F1" t="inlineStr">
        <is>
          <t>Open</t>
        </is>
      </c>
      <c r="G1" t="inlineStr">
        <is>
          <t>Low</t>
        </is>
      </c>
      <c r="H1" t="inlineStr">
        <is>
          <t>Low</t>
        </is>
      </c>
      <c r="I1" t="inlineStr">
        <is>
          <t>Yes</t>
        </is>
      </c>
      <c r="J1" t="inlineStr">
        <is>
          <t>OK</t>
        </is>
      </c>
      <c r="K1" t="inlineStr">
        <is>
          <t>Pass</t>
        </is>
      </c>
      <c r="L1" t="inlineStr">
        <is>
          <t>Clear</t>
        </is>
      </c>
      <c r="M1" t="inlineStr">
        <is>
          <t>Patrol</t>
        </is>
      </c>
      <c r="N1" t="inlineStr">
        <is>
          <t>On time</t>
        </is>
      </c>
      <c r="O1" t="inlineStr">
        <is>
          <t>Good</t>
        </is>
      </c>
      <c r="P1" t="inlineStr">
        <is>
          <t>Working</t>
        </is>
      </c>
      <c r="Q1" t="inlineStr">
        <is>
          <t>Open</t>
        </is>
      </c>
      <c r="R1" t="inlineStr">
        <is>
          <t>Received</t>
        </is>
      </c>
      <c r="S1" t="inlineStr">
        <is>
          <t>Valid</t>
        </is>
      </c>
      <c r="T1" t="inlineStr">
        <is>
          <t>Up to date</t>
        </is>
      </c>
    </row>
    <row r="2">
      <c r="A2" t="inlineStr">
        <is>
          <t>Sent</t>
        </is>
      </c>
      <c r="B2" t="inlineStr">
        <is>
          <t>Overdue</t>
        </is>
      </c>
      <c r="C2" t="inlineStr">
        <is>
          <t>Certified</t>
        </is>
      </c>
      <c r="D2" t="inlineStr">
        <is>
          <t>Delivered</t>
        </is>
      </c>
      <c r="E2" t="inlineStr">
        <is>
          <t>In progress</t>
        </is>
      </c>
      <c r="F2" t="inlineStr">
        <is>
          <t>Follow-up</t>
        </is>
      </c>
      <c r="G2" t="inlineStr">
        <is>
          <t>Medium</t>
        </is>
      </c>
      <c r="H2" t="inlineStr">
        <is>
          <t>Normal</t>
        </is>
      </c>
      <c r="I2" t="inlineStr">
        <is>
          <t>No</t>
        </is>
      </c>
      <c r="J2" t="inlineStr">
        <is>
          <t>Fault</t>
        </is>
      </c>
      <c r="K2" t="inlineStr">
        <is>
          <t>Fail</t>
        </is>
      </c>
      <c r="L2" t="inlineStr">
        <is>
          <t>Cloudy</t>
        </is>
      </c>
      <c r="M2" t="inlineStr">
        <is>
          <t>Visitor</t>
        </is>
      </c>
      <c r="N2" t="inlineStr">
        <is>
          <t>Late</t>
        </is>
      </c>
      <c r="O2" t="inlineStr">
        <is>
          <t>Misfire</t>
        </is>
      </c>
      <c r="P2" t="inlineStr">
        <is>
          <t>Standing</t>
        </is>
      </c>
      <c r="Q2" t="inlineStr">
        <is>
          <t>Fixed</t>
        </is>
      </c>
      <c r="R2" t="inlineStr">
        <is>
          <t>In progress</t>
        </is>
      </c>
      <c r="S2" t="inlineStr">
        <is>
          <t>Renew soon</t>
        </is>
      </c>
      <c r="T2" t="inlineStr">
        <is>
          <t>Due soon</t>
        </is>
      </c>
    </row>
    <row r="3">
      <c r="A3" t="inlineStr">
        <is>
          <t>Accepted</t>
        </is>
      </c>
      <c r="B3" t="inlineStr">
        <is>
          <t>Paid</t>
        </is>
      </c>
      <c r="C3" t="inlineStr">
        <is>
          <t>Paid</t>
        </is>
      </c>
      <c r="D3" t="inlineStr">
        <is>
          <t>Invoiced</t>
        </is>
      </c>
      <c r="E3" t="inlineStr">
        <is>
          <t>Waiting for parts</t>
        </is>
      </c>
      <c r="F3" t="inlineStr">
        <is>
          <t>Closed</t>
        </is>
      </c>
      <c r="G3" t="inlineStr">
        <is>
          <t>High</t>
        </is>
      </c>
      <c r="H3" t="inlineStr">
        <is>
          <t>Urgent</t>
        </is>
      </c>
      <c r="J3" t="inlineStr">
        <is>
          <t>N/A</t>
        </is>
      </c>
      <c r="L3" t="inlineStr">
        <is>
          <t>Rain</t>
        </is>
      </c>
      <c r="M3" t="inlineStr">
        <is>
          <t>Delivery</t>
        </is>
      </c>
      <c r="O3" t="inlineStr">
        <is>
          <t>Flyrock</t>
        </is>
      </c>
      <c r="P3" t="inlineStr">
        <is>
          <t>Breakdown</t>
        </is>
      </c>
      <c r="Q3" t="inlineStr">
        <is>
          <t>Signed off</t>
        </is>
      </c>
      <c r="R3" t="inlineStr">
        <is>
          <t>Completed</t>
        </is>
      </c>
      <c r="S3" t="inlineStr">
        <is>
          <t>Expired</t>
        </is>
      </c>
      <c r="T3" t="inlineStr">
        <is>
          <t>Overdue</t>
        </is>
      </c>
    </row>
    <row r="4">
      <c r="A4" t="inlineStr">
        <is>
          <t>Declined</t>
        </is>
      </c>
      <c r="E4" t="inlineStr">
        <is>
          <t>Completed</t>
        </is>
      </c>
      <c r="G4" t="inlineStr">
        <is>
          <t>Critical</t>
        </is>
      </c>
      <c r="L4" t="inlineStr">
        <is>
          <t>Wind</t>
        </is>
      </c>
      <c r="M4" t="inlineStr">
        <is>
          <t>Alarm</t>
        </is>
      </c>
      <c r="O4" t="inlineStr">
        <is>
          <t>Re-blast needed</t>
        </is>
      </c>
    </row>
    <row r="5">
      <c r="E5" t="inlineStr">
        <is>
          <t>Invoiced</t>
        </is>
      </c>
      <c r="L5" t="inlineStr">
        <is>
          <t>Heat</t>
        </is>
      </c>
      <c r="M5" t="inlineStr">
        <is>
          <t>Handover</t>
        </is>
      </c>
    </row>
    <row r="6">
      <c r="M6" t="inlineStr">
        <is>
          <t>Incident</t>
        </is>
      </c>
    </row>
    <row r="7">
      <c r="M7" t="inlineStr">
        <is>
          <t>Other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C5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Process</dc:creator>
  <dc:subject>Sample</dc:subject>
  <dcterms:created xsi:type="dcterms:W3CDTF">2026-10-27T08:59:15Z</dcterms:created>
  <dcterms:modified xsi:type="dcterms:W3CDTF">2026-10-27T08:59:16Z</dcterms:modified>
  <cp:lastModifiedBy>The Process</cp:lastModifiedBy>
  <cp:keywords>sample</cp:keywords>
</cp:coreProperties>
</file>