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578" lockStructure="1"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Invoice" sheetId="2" state="visible" r:id="rId2"/>
    <sheet name="Cleaning checklists" sheetId="3" state="visible" r:id="rId3"/>
    <sheet name="Invoices" sheetId="4" state="visible" r:id="rId4"/>
    <sheet name="Timesheets" sheetId="5" state="visible" r:id="rId5"/>
    <sheet name="Price list" sheetId="6" state="visible" r:id="rId6"/>
    <sheet name="Your lists" sheetId="7" state="visible" r:id="rId7"/>
    <sheet name="Settings" sheetId="8" state="visible" r:id="rId8"/>
    <sheet name="Terms" sheetId="9" state="visible" r:id="rId9"/>
    <sheet name="Fixed" sheetId="10" state="veryHidden" r:id="rId10"/>
  </sheets>
  <definedNames>
    <definedName name="CompanyName">Settings!$D$7</definedName>
    <definedName name="ReportDate">Settings!$D$8</definedName>
    <definedName name="VAT">Settings!$D$9</definedName>
    <definedName name="LabourRate">Settings!$D$10</definedName>
    <definedName name="StdRate">Settings!$D$11</definedName>
    <definedName name="DayHours">Settings!$D$12</definedName>
    <definedName name="OTRate">Settings!$D$13</definedName>
    <definedName name="PassMark">Settings!$D$14</definedName>
    <definedName name="ValidDays">Settings!$D$15</definedName>
    <definedName name="PayDays">Settings!$D$16</definedName>
    <definedName name="CertDays">Settings!$D$17</definedName>
    <definedName name="ServiceDays">Settings!$D$18</definedName>
    <definedName name="Retention">Settings!$D$19</definedName>
    <definedName name="LateLimit">Settings!$D$20</definedName>
    <definedName name="PlantRate">Settings!$D$21</definedName>
    <definedName name="L_QuoteStatus">Fixed!$A$1:$A$4</definedName>
    <definedName name="L_InvStatus">Fixed!$B$1:$B$3</definedName>
    <definedName name="L_ClaimStatus">Fixed!$C$1:$C$3</definedName>
    <definedName name="L_OrderStatus">Fixed!$D$1:$D$3</definedName>
    <definedName name="L_JobStatus">Fixed!$E$1:$E$5</definedName>
    <definedName name="L_IncStatus">Fixed!$F$1:$F$3</definedName>
    <definedName name="L_Severity">Fixed!$G$1:$G$4</definedName>
    <definedName name="L_Priority">Fixed!$H$1:$H$3</definedName>
    <definedName name="L_YesNo">Fixed!$I$1:$I$2</definedName>
    <definedName name="L_OKFault">Fixed!$J$1:$J$3</definedName>
    <definedName name="L_PassFail">Fixed!$K$1:$K$2</definedName>
    <definedName name="L_Weather">Fixed!$L$1:$L$5</definedName>
    <definedName name="L_EntryTypes">Fixed!$M$1:$M$7</definedName>
    <definedName name="L_PatrolResult">Fixed!$N$1:$N$2</definedName>
    <definedName name="L_BlastResult">Fixed!$O$1:$O$4</definedName>
    <definedName name="L_PlantStatus">Fixed!$P$1:$P$3</definedName>
    <definedName name="L_SnagStatus">Fixed!$Q$1:$Q$3</definedName>
    <definedName name="L_RecStatus">Fixed!$R$1:$R$3</definedName>
    <definedName name="L_CertStatus">Fixed!$S$1:$S$3</definedName>
    <definedName name="L_SchedStatus">Fixed!$T$1:$T$3</definedName>
    <definedName name="Staff">'Your lists'!$A$8:$A$19</definedName>
    <definedName name="Sites">'Your lists'!$B$8:$B$19</definedName>
    <definedName name="Clients">'Your lists'!$C$8:$C$19</definedName>
    <definedName name="Items">'Price list'!$A$8:$A$27</definedName>
    <definedName name="ItemUnits">'Price list'!$B$8:$B$27</definedName>
    <definedName name="ItemPrices">'Price list'!$C$8:$C$27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 h:mm:ss"/>
    <numFmt numFmtId="165" formatCode="dd/mm/yyyy"/>
    <numFmt numFmtId="166" formatCode="&quot;R&quot; #,##0.00"/>
    <numFmt numFmtId="167" formatCode="0.0"/>
    <numFmt numFmtId="168" formatCode="hh:mm"/>
    <numFmt numFmtId="169" formatCode="0.##"/>
    <numFmt numFmtId="170" formatCode="mmmm yyyy"/>
    <numFmt numFmtId="171" formatCode="#,##0.0"/>
    <numFmt numFmtId="172" formatCode="mmm yyyy"/>
    <numFmt numFmtId="173" formatCode="#,##0.##"/>
  </numFmts>
  <fonts count="19">
    <font>
      <name val="Calibri"/>
      <family val="2"/>
      <color theme="1"/>
      <sz val="11"/>
      <scheme val="minor"/>
    </font>
    <font>
      <name val="Calibri"/>
      <b val="1"/>
      <color rgb="006E7178"/>
      <sz val="9"/>
    </font>
    <font>
      <name val="Calibri"/>
      <b val="1"/>
      <color rgb="001F2125"/>
      <sz val="17"/>
    </font>
    <font>
      <name val="Calibri"/>
      <color rgb="006E7178"/>
      <sz val="10"/>
    </font>
    <font>
      <name val="Calibri"/>
      <b val="1"/>
      <color rgb="00A8894F"/>
      <sz val="8"/>
    </font>
    <font>
      <name val="Calibri"/>
      <b val="1"/>
      <color rgb="00FFFFFF"/>
      <sz val="9"/>
    </font>
    <font>
      <name val="Calibri"/>
      <color rgb="002B2D31"/>
      <sz val="10"/>
    </font>
    <font>
      <name val="Calibri"/>
      <color rgb="001F2125"/>
      <sz val="10"/>
    </font>
    <font>
      <name val="Calibri"/>
      <i val="1"/>
      <color rgb="006E7178"/>
      <sz val="9"/>
    </font>
    <font>
      <name val="Calibri"/>
      <b val="1"/>
      <color rgb="00A8894F"/>
      <sz val="9"/>
    </font>
    <font>
      <name val="Calibri"/>
      <b val="1"/>
      <color rgb="001F2125"/>
      <sz val="14"/>
    </font>
    <font>
      <name val="Calibri"/>
      <b val="1"/>
      <color rgb="00A8894F"/>
      <sz val="11"/>
    </font>
    <font>
      <name val="Calibri"/>
      <b val="1"/>
      <color rgb="001F2125"/>
      <sz val="10"/>
    </font>
    <font>
      <name val="Calibri"/>
      <color rgb="006E7178"/>
      <sz val="9"/>
    </font>
    <font>
      <name val="Calibri"/>
      <b val="1"/>
      <color rgb="002B2D31"/>
      <sz val="10"/>
    </font>
    <font>
      <name val="Calibri"/>
      <b val="1"/>
      <color rgb="00A8894F"/>
      <sz val="10"/>
    </font>
    <font>
      <name val="Calibri"/>
      <b val="1"/>
      <color rgb="006E7178"/>
      <sz val="8"/>
    </font>
    <font>
      <name val="Calibri"/>
      <b val="1"/>
      <color rgb="001F2125"/>
      <sz val="18"/>
    </font>
    <font>
      <name val="Calibri"/>
      <color rgb="002B2D31"/>
      <sz val="11"/>
    </font>
  </fonts>
  <fills count="5">
    <fill>
      <patternFill/>
    </fill>
    <fill>
      <patternFill patternType="gray125"/>
    </fill>
    <fill>
      <patternFill patternType="solid">
        <fgColor rgb="001F2125"/>
      </patternFill>
    </fill>
    <fill>
      <patternFill patternType="solid">
        <fgColor rgb="00F3F3F1"/>
      </patternFill>
    </fill>
    <fill>
      <patternFill patternType="solid">
        <fgColor rgb="00F3EEE6"/>
      </patternFill>
    </fill>
  </fills>
  <borders count="14">
    <border>
      <left/>
      <right/>
      <top/>
      <bottom/>
      <diagonal/>
    </border>
    <border>
      <left style="dashed">
        <color rgb="006E7178"/>
      </left>
      <top style="dashed">
        <color rgb="006E7178"/>
      </top>
    </border>
    <border>
      <right style="dashed">
        <color rgb="006E7178"/>
      </right>
      <top style="dashed">
        <color rgb="006E7178"/>
      </top>
    </border>
    <border>
      <left style="dashed">
        <color rgb="006E7178"/>
      </left>
    </border>
    <border>
      <right style="dashed">
        <color rgb="006E7178"/>
      </right>
    </border>
    <border>
      <left style="dashed">
        <color rgb="006E7178"/>
      </left>
      <bottom style="dashed">
        <color rgb="006E7178"/>
      </bottom>
    </border>
    <border>
      <right style="dashed">
        <color rgb="006E7178"/>
      </right>
      <bottom style="dashed">
        <color rgb="006E7178"/>
      </bottom>
    </border>
    <border>
      <top style="medium">
        <color rgb="00A8894F"/>
      </top>
    </border>
    <border>
      <left style="thin">
        <color rgb="00C9CBCF"/>
      </left>
      <right style="thin">
        <color rgb="00C9CBCF"/>
      </right>
      <top style="thin">
        <color rgb="00C9CBCF"/>
      </top>
      <bottom style="thin">
        <color rgb="00C9CBCF"/>
      </bottom>
    </border>
    <border>
      <left/>
      <right/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 style="thin">
        <color rgb="00C9CBCF"/>
      </bottom>
      <diagonal/>
    </border>
    <border>
      <left/>
      <right/>
      <top style="thin">
        <color rgb="00C9CBCF"/>
      </top>
      <bottom style="thin">
        <color rgb="00C9CBCF"/>
      </bottom>
      <diagonal/>
    </border>
    <border/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0" pivotButton="0" quotePrefix="0" xfId="0"/>
    <xf numFmtId="0" fontId="0" fillId="0" borderId="3" pivotButton="0" quotePrefix="0" xfId="0"/>
    <xf numFmtId="0" fontId="0" fillId="0" borderId="4" pivotButton="0" quotePrefix="0" xfId="0"/>
    <xf numFmtId="0" fontId="3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4" fillId="0" borderId="0" pivotButton="0" quotePrefix="0" xfId="0"/>
    <xf numFmtId="0" fontId="0" fillId="0" borderId="7" pivotButton="0" quotePrefix="0" xfId="0"/>
    <xf numFmtId="0" fontId="12" fillId="0" borderId="0" pivotButton="0" quotePrefix="0" xfId="0"/>
    <xf numFmtId="170" fontId="7" fillId="0" borderId="8" applyAlignment="1" applyProtection="1" pivotButton="0" quotePrefix="0" xfId="0">
      <alignment vertical="top"/>
      <protection locked="0" hidden="0"/>
    </xf>
    <xf numFmtId="165" fontId="13" fillId="0" borderId="0" applyProtection="1" pivotButton="0" quotePrefix="0" xfId="0">
      <protection locked="1" hidden="1"/>
    </xf>
    <xf numFmtId="0" fontId="8" fillId="0" borderId="0" pivotButton="0" quotePrefix="0" xfId="0"/>
    <xf numFmtId="0" fontId="15" fillId="0" borderId="0" pivotButton="0" quotePrefix="0" xfId="0"/>
    <xf numFmtId="0" fontId="16" fillId="3" borderId="7" applyAlignment="1" applyProtection="1" pivotButton="0" quotePrefix="0" xfId="0">
      <alignment vertical="bottom" indent="1"/>
      <protection locked="1" hidden="1"/>
    </xf>
    <xf numFmtId="0" fontId="0" fillId="3" borderId="7" applyProtection="1" pivotButton="0" quotePrefix="0" xfId="0">
      <protection locked="1" hidden="1"/>
    </xf>
    <xf numFmtId="0" fontId="16" fillId="4" borderId="7" applyAlignment="1" applyProtection="1" pivotButton="0" quotePrefix="0" xfId="0">
      <alignment vertical="bottom" indent="1"/>
      <protection locked="1" hidden="1"/>
    </xf>
    <xf numFmtId="0" fontId="0" fillId="4" borderId="7" applyProtection="1" pivotButton="0" quotePrefix="0" xfId="0">
      <protection locked="1" hidden="1"/>
    </xf>
    <xf numFmtId="1" fontId="17" fillId="3" borderId="13" applyAlignment="1" applyProtection="1" pivotButton="0" quotePrefix="0" xfId="0">
      <alignment horizontal="left" vertical="center" indent="1"/>
      <protection locked="1" hidden="1"/>
    </xf>
    <xf numFmtId="0" fontId="0" fillId="3" borderId="13" applyProtection="1" pivotButton="0" quotePrefix="0" xfId="0">
      <protection locked="1" hidden="1"/>
    </xf>
    <xf numFmtId="9" fontId="17" fillId="4" borderId="13" applyAlignment="1" applyProtection="1" pivotButton="0" quotePrefix="0" xfId="0">
      <alignment horizontal="left" vertical="center" indent="1"/>
      <protection locked="1" hidden="1"/>
    </xf>
    <xf numFmtId="0" fontId="0" fillId="4" borderId="13" applyProtection="1" pivotButton="0" quotePrefix="0" xfId="0">
      <protection locked="1" hidden="1"/>
    </xf>
    <xf numFmtId="166" fontId="17" fillId="3" borderId="13" applyAlignment="1" applyProtection="1" pivotButton="0" quotePrefix="0" xfId="0">
      <alignment horizontal="left" vertical="center" indent="1"/>
      <protection locked="1" hidden="1"/>
    </xf>
    <xf numFmtId="1" fontId="17" fillId="4" borderId="13" applyAlignment="1" applyProtection="1" pivotButton="0" quotePrefix="0" xfId="0">
      <alignment horizontal="left" vertical="center" indent="1"/>
      <protection locked="1" hidden="1"/>
    </xf>
    <xf numFmtId="171" fontId="17" fillId="3" borderId="13" applyAlignment="1" applyProtection="1" pivotButton="0" quotePrefix="0" xfId="0">
      <alignment horizontal="left" vertical="center" indent="1"/>
      <protection locked="1" hidden="1"/>
    </xf>
    <xf numFmtId="166" fontId="17" fillId="4" borderId="13" applyAlignment="1" applyProtection="1" pivotButton="0" quotePrefix="0" xfId="0">
      <alignment horizontal="left" vertical="center" indent="1"/>
      <protection locked="1" hidden="1"/>
    </xf>
    <xf numFmtId="0" fontId="5" fillId="2" borderId="8" applyAlignment="1" pivotButton="0" quotePrefix="0" xfId="0">
      <alignment horizontal="center" vertical="center" wrapText="1"/>
    </xf>
    <xf numFmtId="0" fontId="0" fillId="0" borderId="8" pivotButton="0" quotePrefix="0" xfId="0"/>
    <xf numFmtId="172" fontId="6" fillId="3" borderId="8" applyAlignment="1" applyProtection="1" pivotButton="0" quotePrefix="0" xfId="0">
      <alignment vertical="top"/>
      <protection locked="1" hidden="1"/>
    </xf>
    <xf numFmtId="1" fontId="6" fillId="3" borderId="8" applyAlignment="1" applyProtection="1" pivotButton="0" quotePrefix="0" xfId="0">
      <alignment vertical="top"/>
      <protection locked="1" hidden="1"/>
    </xf>
    <xf numFmtId="0" fontId="6" fillId="3" borderId="8" applyAlignment="1" applyProtection="1" pivotButton="0" quotePrefix="0" xfId="0">
      <alignment vertical="top"/>
      <protection locked="1" hidden="1"/>
    </xf>
    <xf numFmtId="173" fontId="6" fillId="3" borderId="8" applyAlignment="1" applyProtection="1" pivotButton="0" quotePrefix="0" xfId="0">
      <alignment vertical="top"/>
      <protection locked="1" hidden="1"/>
    </xf>
    <xf numFmtId="0" fontId="10" fillId="0" borderId="0" applyProtection="1" pivotButton="0" quotePrefix="0" xfId="0">
      <protection locked="1" hidden="1"/>
    </xf>
    <xf numFmtId="0" fontId="11" fillId="0" borderId="0" pivotButton="0" quotePrefix="0" xfId="0"/>
    <xf numFmtId="0" fontId="7" fillId="0" borderId="8" applyAlignment="1" applyProtection="1" pivotButton="0" quotePrefix="0" xfId="0">
      <alignment vertical="top"/>
      <protection locked="0" hidden="0"/>
    </xf>
    <xf numFmtId="0" fontId="0" fillId="0" borderId="11" applyProtection="1" pivotButton="0" quotePrefix="0" xfId="0">
      <protection locked="0" hidden="0"/>
    </xf>
    <xf numFmtId="165" fontId="6" fillId="3" borderId="8" applyAlignment="1" applyProtection="1" pivotButton="0" quotePrefix="0" xfId="0">
      <alignment vertical="top"/>
      <protection locked="1" hidden="1"/>
    </xf>
    <xf numFmtId="165" fontId="7" fillId="0" borderId="8" applyAlignment="1" applyProtection="1" pivotButton="0" quotePrefix="0" xfId="0">
      <alignment vertical="top"/>
      <protection locked="0" hidden="0"/>
    </xf>
    <xf numFmtId="0" fontId="0" fillId="0" borderId="12" applyProtection="1" pivotButton="0" quotePrefix="0" xfId="0">
      <protection locked="0" hidden="0"/>
    </xf>
    <xf numFmtId="0" fontId="13" fillId="0" borderId="8" pivotButton="0" quotePrefix="0" xfId="0"/>
    <xf numFmtId="169" fontId="7" fillId="0" borderId="8" applyAlignment="1" applyProtection="1" pivotButton="0" quotePrefix="0" xfId="0">
      <alignment vertical="top"/>
      <protection locked="0" hidden="0"/>
    </xf>
    <xf numFmtId="166" fontId="6" fillId="3" borderId="8" applyAlignment="1" applyProtection="1" pivotButton="0" quotePrefix="0" xfId="0">
      <alignment vertical="top"/>
      <protection locked="1" hidden="1"/>
    </xf>
    <xf numFmtId="166" fontId="14" fillId="4" borderId="8" applyAlignment="1" applyProtection="1" pivotButton="0" quotePrefix="0" xfId="0">
      <alignment vertical="top"/>
      <protection locked="1" hidden="1"/>
    </xf>
    <xf numFmtId="0" fontId="7" fillId="0" borderId="8" applyAlignment="1" applyProtection="1" pivotButton="0" quotePrefix="0" xfId="0">
      <alignment vertical="top" wrapText="1"/>
      <protection locked="0" hidden="0"/>
    </xf>
    <xf numFmtId="9" fontId="6" fillId="3" borderId="8" applyAlignment="1" applyProtection="1" pivotButton="0" quotePrefix="0" xfId="0">
      <alignment vertical="top"/>
      <protection locked="1" hidden="1"/>
    </xf>
    <xf numFmtId="0" fontId="9" fillId="0" borderId="0" pivotButton="0" quotePrefix="0" xfId="0"/>
    <xf numFmtId="166" fontId="7" fillId="0" borderId="8" applyAlignment="1" applyProtection="1" pivotButton="0" quotePrefix="0" xfId="0">
      <alignment vertical="top"/>
      <protection locked="0" hidden="0"/>
    </xf>
    <xf numFmtId="168" fontId="7" fillId="0" borderId="8" applyAlignment="1" applyProtection="1" pivotButton="0" quotePrefix="0" xfId="0">
      <alignment vertical="top"/>
      <protection locked="0" hidden="0"/>
    </xf>
    <xf numFmtId="1" fontId="7" fillId="0" borderId="8" applyAlignment="1" applyProtection="1" pivotButton="0" quotePrefix="0" xfId="0">
      <alignment vertical="top"/>
      <protection locked="0" hidden="0"/>
    </xf>
    <xf numFmtId="2" fontId="6" fillId="3" borderId="8" applyAlignment="1" applyProtection="1" pivotButton="0" quotePrefix="0" xfId="0">
      <alignment vertical="top"/>
      <protection locked="1" hidden="1"/>
    </xf>
    <xf numFmtId="0" fontId="6" fillId="0" borderId="8" pivotButton="0" quotePrefix="0" xfId="0"/>
    <xf numFmtId="9" fontId="7" fillId="0" borderId="8" applyAlignment="1" applyProtection="1" pivotButton="0" quotePrefix="0" xfId="0">
      <alignment vertical="top"/>
      <protection locked="0" hidden="0"/>
    </xf>
    <xf numFmtId="167" fontId="7" fillId="0" borderId="8" applyAlignment="1" applyProtection="1" pivotButton="0" quotePrefix="0" xfId="0">
      <alignment vertical="top"/>
      <protection locked="0" hidden="0"/>
    </xf>
    <xf numFmtId="2" fontId="7" fillId="0" borderId="8" applyAlignment="1" applyProtection="1" pivotButton="0" quotePrefix="0" xfId="0">
      <alignment vertical="top"/>
      <protection locked="0" hidden="0"/>
    </xf>
    <xf numFmtId="0" fontId="1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Records per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'Dashboard'!C24</f>
              <strCache>
                <ptCount val="1"/>
                <pt idx="0">
                  <v>Cleaning checklists</v>
                </pt>
              </strCache>
            </strRef>
          </tx>
          <spPr>
            <a:solidFill>
              <a:srgbClr val="1F2125"/>
            </a:solidFill>
            <a:ln>
              <a:solidFill>
                <a:srgbClr val="1F2125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'Dashboard'!$C$25:$C$30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1.0</v>
                </pt>
                <pt idx="4">
                  <v>3.0</v>
                </pt>
                <pt idx="5">
                  <v>5.0</v>
                </pt>
              </numCache>
            </numRef>
          </val>
        </ser>
        <ser>
          <idx val="1"/>
          <order val="1"/>
          <tx>
            <strRef>
              <f>'Dashboard'!D24</f>
              <strCache>
                <ptCount val="1"/>
                <pt idx="0">
                  <v>Invoices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'Dashboard'!$D$25:$D$30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3.0</v>
                </pt>
                <pt idx="4">
                  <v>1.0</v>
                </pt>
                <pt idx="5">
                  <v>5.0</v>
                </pt>
              </numCache>
            </numRef>
          </val>
        </ser>
        <ser>
          <idx val="2"/>
          <order val="2"/>
          <tx>
            <strRef>
              <f>'Dashboard'!E24</f>
              <strCache>
                <ptCount val="1"/>
                <pt idx="0">
                  <v>Timesheets</v>
                </pt>
              </strCache>
            </strRef>
          </tx>
          <spPr>
            <a:solidFill>
              <a:srgbClr val="6E7178"/>
            </a:solidFill>
            <a:ln>
              <a:solidFill>
                <a:srgbClr val="6E7178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'Dashboard'!$E$25:$E$30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3.0</v>
                </pt>
                <pt idx="4">
                  <v>2.0</v>
                </pt>
                <pt idx="5">
                  <v>5.0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Cleaning checklists by result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'Dashboard'!D40</f>
              <strCache>
                <ptCount val="1"/>
                <pt idx="0">
                  <v>Count (all time)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'Dashboard'!$A$41:$A$42</f>
              <strCache>
                <ptCount val="2"/>
                <pt idx="0">
                  <v>Pass</v>
                </pt>
                <pt idx="1">
                  <v>Fail</v>
                </pt>
              </strCache>
            </strRef>
          </cat>
          <val>
            <numRef>
              <f>'Dashboard'!$D$41:$D$42</f>
              <numCache>
                <formatCode>General</formatCode>
                <ptCount val="2"/>
                <pt idx="0">
                  <v>8.0</v>
                </pt>
                <pt idx="1">
                  <v>1.0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image" Target="/xl/media/image1.png" Id="rId3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39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11</col>
      <colOff>0</colOff>
      <row>0</row>
      <rowOff>0</rowOff>
    </from>
    <ext cx="314325" cy="4191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15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10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11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7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Id="rIdSampleBg" Type="http://schemas.openxmlformats.org/officeDocument/2006/relationships/image" Target="../media/sample_background.png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Id="rIdSampleBg" Type="http://schemas.openxmlformats.org/officeDocument/2006/relationships/image" Target="../media/sample_background.png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Id="rIdSampleBg" Type="http://schemas.openxmlformats.org/officeDocument/2006/relationships/image" Target="../media/sample_background.png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Relationship Id="rIdSampleBg" Type="http://schemas.openxmlformats.org/officeDocument/2006/relationships/image" Target="../media/sample_background.png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Relationship Id="rIdSampleBg" Type="http://schemas.openxmlformats.org/officeDocument/2006/relationships/image" Target="../media/sample_background.png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Relationship Id="rIdSampleBg" Type="http://schemas.openxmlformats.org/officeDocument/2006/relationships/image" Target="../media/sample_background.png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Relationship Id="rIdSampleBg" Type="http://schemas.openxmlformats.org/officeDocument/2006/relationships/image" Target="../media/sample_background.png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Relationship Id="rIdSampleBg" Type="http://schemas.openxmlformats.org/officeDocument/2006/relationships/image" Target="../media/sample_background.png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Relationship Id="rIdSampleBg" Type="http://schemas.openxmlformats.org/officeDocument/2006/relationships/image" Target="../media/sample_background.png" /></Relationships>
</file>

<file path=xl/worksheets/sheet1.xml><?xml version="1.0" encoding="utf-8"?>
<worksheet xmlns="http://schemas.openxmlformats.org/spreadsheetml/2006/main">
  <sheetPr>
    <tabColor rgb="00A8894F"/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DASHBOARD</t>
        </is>
      </c>
    </row>
    <row r="2" ht="16" customHeight="1">
      <c r="A2" s="4" t="n"/>
      <c r="B2" s="5" t="n"/>
      <c r="C2" s="6" t="inlineStr">
        <is>
          <t>Pick a month - every figure and chart updates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</row>
    <row r="6">
      <c r="A6" s="11" t="inlineStr">
        <is>
          <t>Month</t>
        </is>
      </c>
      <c r="B6" s="12" t="n">
        <v>46296</v>
      </c>
      <c r="C6" s="13">
        <f>DATE(YEAR(B6),MONTH(B6),1)</f>
        <v>46296.0</v>
      </c>
      <c r="D6" s="13">
        <f>EOMONTH(C6,0)</f>
        <v>46326.0</v>
      </c>
      <c r="E6" s="14" t="inlineStr">
        <is>
          <t>Type any date in the month.</t>
        </is>
      </c>
    </row>
    <row r="8">
      <c r="A8" s="15" t="inlineStr">
        <is>
          <t>CLEANING CHECKLISTS</t>
        </is>
      </c>
    </row>
    <row r="9">
      <c r="A9" s="16" t="inlineStr">
        <is>
          <t>SITE INSPECTIONS THIS MONTH</t>
        </is>
      </c>
      <c r="B9" s="17" t="n"/>
      <c r="C9" s="17" t="n"/>
      <c r="D9" s="17" t="n"/>
      <c r="E9" s="16" t="inlineStr">
        <is>
          <t>FAILED THIS MONTH</t>
        </is>
      </c>
      <c r="F9" s="17" t="n"/>
      <c r="G9" s="17" t="n"/>
      <c r="H9" s="17" t="n"/>
      <c r="I9" s="18" t="inlineStr">
        <is>
          <t>AVERAGE SCORE THIS MONTH</t>
        </is>
      </c>
      <c r="J9" s="19" t="n"/>
      <c r="K9" s="19" t="n"/>
      <c r="L9" s="19" t="n"/>
    </row>
    <row r="10" ht="18" customHeight="1">
      <c r="A10" s="20">
        <f>COUNTIFS('Cleaning checklists'!$A$8:$A$57,"&gt;="&amp;$C$6,'Cleaning checklists'!$A$8:$A$57,"&lt;="&amp;$D$6)</f>
        <v>5.0</v>
      </c>
      <c r="B10" s="21" t="n"/>
      <c r="C10" s="21" t="n"/>
      <c r="D10" s="21" t="n"/>
      <c r="E10" s="20">
        <f>COUNTIFS('Cleaning checklists'!$O$8:$O$57,"Fail",'Cleaning checklists'!$A$8:$A$57,"&gt;="&amp;$C$6,'Cleaning checklists'!$A$8:$A$57,"&lt;="&amp;$D$6)</f>
        <v>1.0</v>
      </c>
      <c r="F10" s="21" t="n"/>
      <c r="G10" s="21" t="n"/>
      <c r="H10" s="21" t="n"/>
      <c r="I10" s="22">
        <f>IFERROR(ROUND(AVERAGEIFS('Cleaning checklists'!$N$8:$N$57,'Cleaning checklists'!$A$8:$A$57,"&gt;="&amp;$C$6,'Cleaning checklists'!$A$8:$A$57,"&lt;="&amp;$D$6),2),"-")</f>
        <v>0.84</v>
      </c>
      <c r="J10" s="23" t="n"/>
      <c r="K10" s="23" t="n"/>
      <c r="L10" s="23" t="n"/>
    </row>
    <row r="11" ht="18" customHeight="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3" t="n"/>
      <c r="J11" s="23" t="n"/>
      <c r="K11" s="23" t="n"/>
      <c r="L11" s="23" t="n"/>
    </row>
    <row r="13">
      <c r="A13" s="15" t="inlineStr">
        <is>
          <t>INVOICES</t>
        </is>
      </c>
    </row>
    <row r="14">
      <c r="A14" s="16" t="inlineStr">
        <is>
          <t>INVOICED THIS MONTH (R)</t>
        </is>
      </c>
      <c r="B14" s="17" t="n"/>
      <c r="C14" s="17" t="n"/>
      <c r="D14" s="17" t="n"/>
      <c r="E14" s="16" t="inlineStr">
        <is>
          <t>OUTSTANDING (R)</t>
        </is>
      </c>
      <c r="F14" s="17" t="n"/>
      <c r="G14" s="17" t="n"/>
      <c r="H14" s="17" t="n"/>
      <c r="I14" s="18" t="inlineStr">
        <is>
          <t>OVERDUE INVOICES</t>
        </is>
      </c>
      <c r="J14" s="19" t="n"/>
      <c r="K14" s="19" t="n"/>
      <c r="L14" s="19" t="n"/>
    </row>
    <row r="15" ht="18" customHeight="1">
      <c r="A15" s="24">
        <f>SUMIFS('Invoices'!$G$8:$G$57,'Invoices'!$B$8:$B$57,"&gt;="&amp;$C$6,'Invoices'!$B$8:$B$57,"&lt;="&amp;$D$6)</f>
        <v>24299.5</v>
      </c>
      <c r="B15" s="21" t="n"/>
      <c r="C15" s="21" t="n"/>
      <c r="D15" s="21" t="n"/>
      <c r="E15" s="24">
        <f>SUMIFS('Invoices'!$G$8:$G$57,'Invoices'!$J$8:$J$57,"Unpaid")+SUMIFS('Invoices'!$G$8:$G$57,'Invoices'!$J$8:$J$57,"Overdue")</f>
        <v>22919.5</v>
      </c>
      <c r="F15" s="21" t="n"/>
      <c r="G15" s="21" t="n"/>
      <c r="H15" s="21" t="n"/>
      <c r="I15" s="25">
        <f>COUNTIF('Invoices'!$J$8:$J$57,"Overdue")</f>
        <v>2.0</v>
      </c>
      <c r="J15" s="23" t="n"/>
      <c r="K15" s="23" t="n"/>
      <c r="L15" s="23" t="n"/>
    </row>
    <row r="16" ht="18" customHeight="1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3" t="n"/>
      <c r="J16" s="23" t="n"/>
      <c r="K16" s="23" t="n"/>
      <c r="L16" s="23" t="n"/>
    </row>
    <row r="18">
      <c r="A18" s="15" t="inlineStr">
        <is>
          <t>TIMESHEETS</t>
        </is>
      </c>
    </row>
    <row r="19">
      <c r="A19" s="16" t="inlineStr">
        <is>
          <t>CLEANER HOURS THIS MONTH</t>
        </is>
      </c>
      <c r="B19" s="17" t="n"/>
      <c r="C19" s="17" t="n"/>
      <c r="D19" s="17" t="n"/>
      <c r="E19" s="16" t="inlineStr">
        <is>
          <t>OVERTIME THIS MONTH (H)</t>
        </is>
      </c>
      <c r="F19" s="17" t="n"/>
      <c r="G19" s="17" t="n"/>
      <c r="H19" s="17" t="n"/>
      <c r="I19" s="18" t="inlineStr">
        <is>
          <t>APPROVED PAY THIS MONTH (R)</t>
        </is>
      </c>
      <c r="J19" s="19" t="n"/>
      <c r="K19" s="19" t="n"/>
      <c r="L19" s="19" t="n"/>
    </row>
    <row r="20" ht="18" customHeight="1">
      <c r="A20" s="26">
        <f>SUMIFS('Timesheets'!$H$8:$H$57,'Timesheets'!$A$8:$A$57,"&gt;="&amp;$C$6,'Timesheets'!$A$8:$A$57,"&lt;="&amp;$D$6)</f>
        <v>49.0</v>
      </c>
      <c r="B20" s="21" t="n"/>
      <c r="C20" s="21" t="n"/>
      <c r="D20" s="21" t="n"/>
      <c r="E20" s="26">
        <f>SUMIFS('Timesheets'!$J$8:$J$57,'Timesheets'!$A$8:$A$57,"&gt;="&amp;$C$6,'Timesheets'!$A$8:$A$57,"&lt;="&amp;$D$6)</f>
        <v>6.0</v>
      </c>
      <c r="F20" s="21" t="n"/>
      <c r="G20" s="21" t="n"/>
      <c r="H20" s="21" t="n"/>
      <c r="I20" s="27">
        <f>SUMIFS('Timesheets'!$K$8:$K$57,'Timesheets'!$L$8:$L$57,"Yes",'Timesheets'!$A$8:$A$57,"&gt;="&amp;$C$6,'Timesheets'!$A$8:$A$57,"&lt;="&amp;$D$6)</f>
        <v>1540.0</v>
      </c>
      <c r="J20" s="23" t="n"/>
      <c r="K20" s="23" t="n"/>
      <c r="L20" s="23" t="n"/>
    </row>
    <row r="21" ht="18" customHeight="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3" t="n"/>
      <c r="J21" s="23" t="n"/>
      <c r="K21" s="23" t="n"/>
      <c r="L21" s="23" t="n"/>
    </row>
    <row r="24" ht="44" customHeight="1">
      <c r="A24" s="28" t="inlineStr">
        <is>
          <t>Month (last 6)</t>
        </is>
      </c>
      <c r="B24" s="29" t="n"/>
      <c r="C24" s="28" t="inlineStr">
        <is>
          <t>Cleaning checklists</t>
        </is>
      </c>
      <c r="D24" s="28" t="inlineStr">
        <is>
          <t>Invoices</t>
        </is>
      </c>
      <c r="E24" s="28" t="inlineStr">
        <is>
          <t>Timesheets</t>
        </is>
      </c>
    </row>
    <row r="25">
      <c r="A25" s="30">
        <f>DATE(YEAR($C$6),MONTH($C$6)-5,1)</f>
        <v>46143.0</v>
      </c>
      <c r="B25" s="29" t="n"/>
      <c r="C25" s="31">
        <f>COUNTIFS('Cleaning checklists'!$A$8:$A$57,"&gt;="&amp;$A25,'Cleaning checklists'!$A$8:$A$57,"&lt;="&amp;EOMONTH($A25,0))</f>
        <v>0.0</v>
      </c>
      <c r="D25" s="31">
        <f>COUNTIFS('Invoices'!$B$8:$B$57,"&gt;="&amp;$A25,'Invoices'!$B$8:$B$57,"&lt;="&amp;EOMONTH($A25,0))</f>
        <v>0.0</v>
      </c>
      <c r="E25" s="31">
        <f>COUNTIFS('Timesheets'!$A$8:$A$57,"&gt;="&amp;$A25,'Timesheets'!$A$8:$A$57,"&lt;="&amp;EOMONTH($A25,0))</f>
        <v>0.0</v>
      </c>
    </row>
    <row r="26">
      <c r="A26" s="30">
        <f>DATE(YEAR($C$6),MONTH($C$6)-4,1)</f>
        <v>46174.0</v>
      </c>
      <c r="B26" s="29" t="n"/>
      <c r="C26" s="31">
        <f>COUNTIFS('Cleaning checklists'!$A$8:$A$57,"&gt;="&amp;$A26,'Cleaning checklists'!$A$8:$A$57,"&lt;="&amp;EOMONTH($A26,0))</f>
        <v>0.0</v>
      </c>
      <c r="D26" s="31">
        <f>COUNTIFS('Invoices'!$B$8:$B$57,"&gt;="&amp;$A26,'Invoices'!$B$8:$B$57,"&lt;="&amp;EOMONTH($A26,0))</f>
        <v>0.0</v>
      </c>
      <c r="E26" s="31">
        <f>COUNTIFS('Timesheets'!$A$8:$A$57,"&gt;="&amp;$A26,'Timesheets'!$A$8:$A$57,"&lt;="&amp;EOMONTH($A26,0))</f>
        <v>0.0</v>
      </c>
    </row>
    <row r="27">
      <c r="A27" s="30">
        <f>DATE(YEAR($C$6),MONTH($C$6)-3,1)</f>
        <v>46204.0</v>
      </c>
      <c r="B27" s="29" t="n"/>
      <c r="C27" s="31">
        <f>COUNTIFS('Cleaning checklists'!$A$8:$A$57,"&gt;="&amp;$A27,'Cleaning checklists'!$A$8:$A$57,"&lt;="&amp;EOMONTH($A27,0))</f>
        <v>0.0</v>
      </c>
      <c r="D27" s="31">
        <f>COUNTIFS('Invoices'!$B$8:$B$57,"&gt;="&amp;$A27,'Invoices'!$B$8:$B$57,"&lt;="&amp;EOMONTH($A27,0))</f>
        <v>0.0</v>
      </c>
      <c r="E27" s="31">
        <f>COUNTIFS('Timesheets'!$A$8:$A$57,"&gt;="&amp;$A27,'Timesheets'!$A$8:$A$57,"&lt;="&amp;EOMONTH($A27,0))</f>
        <v>0.0</v>
      </c>
    </row>
    <row r="28">
      <c r="A28" s="30">
        <f>DATE(YEAR($C$6),MONTH($C$6)-2,1)</f>
        <v>46235.0</v>
      </c>
      <c r="B28" s="29" t="n"/>
      <c r="C28" s="31">
        <f>COUNTIFS('Cleaning checklists'!$A$8:$A$57,"&gt;="&amp;$A28,'Cleaning checklists'!$A$8:$A$57,"&lt;="&amp;EOMONTH($A28,0))</f>
        <v>1.0</v>
      </c>
      <c r="D28" s="31">
        <f>COUNTIFS('Invoices'!$B$8:$B$57,"&gt;="&amp;$A28,'Invoices'!$B$8:$B$57,"&lt;="&amp;EOMONTH($A28,0))</f>
        <v>3.0</v>
      </c>
      <c r="E28" s="31">
        <f>COUNTIFS('Timesheets'!$A$8:$A$57,"&gt;="&amp;$A28,'Timesheets'!$A$8:$A$57,"&lt;="&amp;EOMONTH($A28,0))</f>
        <v>3.0</v>
      </c>
    </row>
    <row r="29">
      <c r="A29" s="30">
        <f>DATE(YEAR($C$6),MONTH($C$6)-1,1)</f>
        <v>46266.0</v>
      </c>
      <c r="B29" s="29" t="n"/>
      <c r="C29" s="31">
        <f>COUNTIFS('Cleaning checklists'!$A$8:$A$57,"&gt;="&amp;$A29,'Cleaning checklists'!$A$8:$A$57,"&lt;="&amp;EOMONTH($A29,0))</f>
        <v>3.0</v>
      </c>
      <c r="D29" s="31">
        <f>COUNTIFS('Invoices'!$B$8:$B$57,"&gt;="&amp;$A29,'Invoices'!$B$8:$B$57,"&lt;="&amp;EOMONTH($A29,0))</f>
        <v>1.0</v>
      </c>
      <c r="E29" s="31">
        <f>COUNTIFS('Timesheets'!$A$8:$A$57,"&gt;="&amp;$A29,'Timesheets'!$A$8:$A$57,"&lt;="&amp;EOMONTH($A29,0))</f>
        <v>2.0</v>
      </c>
    </row>
    <row r="30">
      <c r="A30" s="30">
        <f>DATE(YEAR($C$6),MONTH($C$6)-0,1)</f>
        <v>46296.0</v>
      </c>
      <c r="B30" s="29" t="n"/>
      <c r="C30" s="31">
        <f>COUNTIFS('Cleaning checklists'!$A$8:$A$57,"&gt;="&amp;$A30,'Cleaning checklists'!$A$8:$A$57,"&lt;="&amp;EOMONTH($A30,0))</f>
        <v>5.0</v>
      </c>
      <c r="D30" s="31">
        <f>COUNTIFS('Invoices'!$B$8:$B$57,"&gt;="&amp;$A30,'Invoices'!$B$8:$B$57,"&lt;="&amp;EOMONTH($A30,0))</f>
        <v>5.0</v>
      </c>
      <c r="E30" s="31">
        <f>COUNTIFS('Timesheets'!$A$8:$A$57,"&gt;="&amp;$A30,'Timesheets'!$A$8:$A$57,"&lt;="&amp;EOMONTH($A30,0))</f>
        <v>5.0</v>
      </c>
    </row>
    <row r="39">
      <c r="A39" s="15" t="inlineStr">
        <is>
          <t>CLEANING CHECKLISTS - BREAKDOWN</t>
        </is>
      </c>
    </row>
    <row r="40" ht="30" customHeight="1">
      <c r="A40" s="28" t="inlineStr">
        <is>
          <t>Result</t>
        </is>
      </c>
      <c r="B40" s="29" t="n"/>
      <c r="C40" s="29" t="n"/>
      <c r="D40" s="28" t="inlineStr">
        <is>
          <t>Count (all time)</t>
        </is>
      </c>
    </row>
    <row r="41">
      <c r="A41" s="32" t="str">
        <f>Fixed!K1</f>
        <v>Pass</v>
      </c>
      <c r="B41" s="29" t="n"/>
      <c r="C41" s="29" t="n"/>
      <c r="D41" s="33">
        <f>IF(A41="","",COUNTIF('Cleaning checklists'!$O$8:$O$57,A41))</f>
        <v>8.0</v>
      </c>
    </row>
    <row r="42">
      <c r="A42" s="32" t="str">
        <f>Fixed!K2</f>
        <v>Fail</v>
      </c>
      <c r="B42" s="29" t="n"/>
      <c r="C42" s="29" t="n"/>
      <c r="D42" s="33">
        <f>IF(A42="","",COUNTIF('Cleaning checklists'!$O$8:$O$57,A42))</f>
        <v>1.0</v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29">
    <mergeCell ref="I14:L14"/>
    <mergeCell ref="A24:B24"/>
    <mergeCell ref="A30:B30"/>
    <mergeCell ref="A41:C41"/>
    <mergeCell ref="E20:H21"/>
    <mergeCell ref="A19:D19"/>
    <mergeCell ref="I19:L19"/>
    <mergeCell ref="A1:B3"/>
    <mergeCell ref="E10:H11"/>
    <mergeCell ref="A42:C42"/>
    <mergeCell ref="A9:D9"/>
    <mergeCell ref="I9:L9"/>
    <mergeCell ref="A25:B25"/>
    <mergeCell ref="E15:H16"/>
    <mergeCell ref="A27:B27"/>
    <mergeCell ref="E14:H14"/>
    <mergeCell ref="A26:B26"/>
    <mergeCell ref="A20:D21"/>
    <mergeCell ref="A40:C40"/>
    <mergeCell ref="I20:L21"/>
    <mergeCell ref="E19:H19"/>
    <mergeCell ref="I10:L11"/>
    <mergeCell ref="A10:D11"/>
    <mergeCell ref="E9:H9"/>
    <mergeCell ref="A29:B29"/>
    <mergeCell ref="A28:B28"/>
    <mergeCell ref="A15:D16"/>
    <mergeCell ref="I15:L16"/>
    <mergeCell ref="A14:D14"/>
  </mergeCell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2.xml><?xml version="1.0" encoding="utf-8"?>
<worksheet xmlns="http://schemas.openxmlformats.org/spreadsheetml/2006/main">
  <sheetPr>
    <tabColor rgb="00A8894F"/>
    <outlinePr summaryBelow="1" summaryRight="1"/>
    <pageSetUpPr fitToPage="1"/>
  </sheetPr>
  <dimension ref="A1:J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8" customWidth="1" min="4" max="4"/>
    <col width="15" customWidth="1" min="5" max="5"/>
    <col width="17" customWidth="1" min="6" max="6"/>
    <col width="4" customWidth="1" min="7" max="7"/>
    <col width="4" customWidth="1" min="8" max="8"/>
    <col width="4" customWidth="1" min="9" max="9"/>
    <col width="10" customWidth="1" min="10" max="10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INVOICE</t>
        </is>
      </c>
    </row>
    <row r="2" ht="16" customHeight="1">
      <c r="A2" s="4" t="n"/>
      <c r="B2" s="5" t="n"/>
      <c r="C2" s="6" t="inlineStr">
        <is>
          <t>Fill in the white cells - prices, VAT and totals come from the Price list and Settings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</row>
    <row r="6">
      <c r="B6" s="34" t="str">
        <f>CompanyName</f>
        <v>Your Cleaning Company</v>
      </c>
    </row>
    <row r="7">
      <c r="B7" s="35" t="inlineStr">
        <is>
          <t>TAX INVOICE</t>
        </is>
      </c>
    </row>
    <row r="9">
      <c r="B9" s="11" t="inlineStr">
        <is>
          <t>Invoice no.</t>
        </is>
      </c>
      <c r="C9" s="36" t="inlineStr">
        <is>
          <t>INV-010</t>
        </is>
      </c>
      <c r="D9" s="37" t="n"/>
      <c r="E9" s="11" t="inlineStr">
        <is>
          <t>Due date</t>
        </is>
      </c>
      <c r="F9" s="38">
        <f>IF(C10="","",C10+PayDays)</f>
        <v>46351.0</v>
      </c>
    </row>
    <row r="10">
      <c r="B10" s="11" t="inlineStr">
        <is>
          <t>Date</t>
        </is>
      </c>
      <c r="C10" s="39" t="n">
        <v>46321</v>
      </c>
      <c r="D10" s="37" t="n"/>
    </row>
    <row r="11">
      <c r="B11" s="11" t="inlineStr">
        <is>
          <t>Client site</t>
        </is>
      </c>
      <c r="C11" s="36" t="inlineStr">
        <is>
          <t>Waterfront Office Park</t>
        </is>
      </c>
      <c r="D11" s="40" t="n"/>
      <c r="E11" s="40" t="n"/>
      <c r="F11" s="37" t="n"/>
    </row>
    <row r="12">
      <c r="B12" s="11" t="inlineStr">
        <is>
          <t>Prepared by</t>
        </is>
      </c>
      <c r="C12" s="36" t="inlineStr">
        <is>
          <t>Z. Mthembu</t>
        </is>
      </c>
      <c r="D12" s="40" t="n"/>
      <c r="E12" s="40" t="n"/>
      <c r="F12" s="37" t="n"/>
    </row>
    <row r="14">
      <c r="A14" s="28" t="inlineStr">
        <is>
          <t>#</t>
        </is>
      </c>
      <c r="B14" s="28" t="inlineStr">
        <is>
          <t>Service / consumable</t>
        </is>
      </c>
      <c r="C14" s="28" t="inlineStr">
        <is>
          <t>Unit</t>
        </is>
      </c>
      <c r="D14" s="28" t="inlineStr">
        <is>
          <t>Qty</t>
        </is>
      </c>
      <c r="E14" s="28" t="inlineStr">
        <is>
          <t>Unit price (R)</t>
        </is>
      </c>
      <c r="F14" s="28" t="inlineStr">
        <is>
          <t>Line total (R)</t>
        </is>
      </c>
    </row>
    <row r="15">
      <c r="A15" s="41" t="n">
        <v>1</v>
      </c>
      <c r="B15" s="36" t="inlineStr">
        <is>
          <t>Daily office clean</t>
        </is>
      </c>
      <c r="C15" s="32" t="str">
        <f>IF(B15="","",IFERROR(INDEX(ItemUnits,MATCH(B15,Items,0)),""))</f>
        <v>visit</v>
      </c>
      <c r="D15" s="42" t="n">
        <v>2</v>
      </c>
      <c r="E15" s="43">
        <f>IF(B15="","",IFERROR(INDEX(ItemPrices,MATCH(B15,Items,0)),0))</f>
        <v>680.0</v>
      </c>
      <c r="F15" s="43">
        <f>IF(OR(B15="",D15=""),"",ROUND(D15*E15,2))</f>
        <v>1360.0</v>
      </c>
    </row>
    <row r="16">
      <c r="A16" s="41" t="n">
        <v>2</v>
      </c>
      <c r="B16" s="36" t="inlineStr">
        <is>
          <t>Carpet shampoo</t>
        </is>
      </c>
      <c r="C16" s="32" t="str">
        <f>IF(B16="","",IFERROR(INDEX(ItemUnits,MATCH(B16,Items,0)),""))</f>
        <v>m2</v>
      </c>
      <c r="D16" s="42" t="n">
        <v>4</v>
      </c>
      <c r="E16" s="43">
        <f>IF(B16="","",IFERROR(INDEX(ItemPrices,MATCH(B16,Items,0)),0))</f>
        <v>28.0</v>
      </c>
      <c r="F16" s="43">
        <f>IF(OR(B16="",D16=""),"",ROUND(D16*E16,2))</f>
        <v>112.0</v>
      </c>
    </row>
    <row r="17">
      <c r="A17" s="41" t="n">
        <v>3</v>
      </c>
      <c r="B17" s="36" t="inlineStr">
        <is>
          <t>Sanitising fogging</t>
        </is>
      </c>
      <c r="C17" s="32" t="str">
        <f>IF(B17="","",IFERROR(INDEX(ItemUnits,MATCH(B17,Items,0)),""))</f>
        <v>room</v>
      </c>
      <c r="D17" s="42" t="n">
        <v>1</v>
      </c>
      <c r="E17" s="43">
        <f>IF(B17="","",IFERROR(INDEX(ItemPrices,MATCH(B17,Items,0)),0))</f>
        <v>350.0</v>
      </c>
      <c r="F17" s="43">
        <f>IF(OR(B17="",D17=""),"",ROUND(D17*E17,2))</f>
        <v>350.0</v>
      </c>
    </row>
    <row r="18">
      <c r="A18" s="41" t="n">
        <v>4</v>
      </c>
      <c r="B18" s="36" t="n"/>
      <c r="C18" s="32" t="str">
        <f>IF(B18="","",IFERROR(INDEX(ItemUnits,MATCH(B18,Items,0)),""))</f>
        <v/>
      </c>
      <c r="D18" s="42" t="n"/>
      <c r="E18" s="43" t="str">
        <f>IF(B18="","",IFERROR(INDEX(ItemPrices,MATCH(B18,Items,0)),0))</f>
        <v/>
      </c>
      <c r="F18" s="43" t="str">
        <f>IF(OR(B18="",D18=""),"",ROUND(D18*E18,2))</f>
        <v/>
      </c>
    </row>
    <row r="19">
      <c r="A19" s="41" t="n">
        <v>5</v>
      </c>
      <c r="B19" s="36" t="n"/>
      <c r="C19" s="32" t="str">
        <f>IF(B19="","",IFERROR(INDEX(ItemUnits,MATCH(B19,Items,0)),""))</f>
        <v/>
      </c>
      <c r="D19" s="42" t="n"/>
      <c r="E19" s="43" t="str">
        <f>IF(B19="","",IFERROR(INDEX(ItemPrices,MATCH(B19,Items,0)),0))</f>
        <v/>
      </c>
      <c r="F19" s="43" t="str">
        <f>IF(OR(B19="",D19=""),"",ROUND(D19*E19,2))</f>
        <v/>
      </c>
    </row>
    <row r="20">
      <c r="A20" s="41" t="n">
        <v>6</v>
      </c>
      <c r="B20" s="36" t="n"/>
      <c r="C20" s="32" t="str">
        <f>IF(B20="","",IFERROR(INDEX(ItemUnits,MATCH(B20,Items,0)),""))</f>
        <v/>
      </c>
      <c r="D20" s="42" t="n"/>
      <c r="E20" s="43" t="str">
        <f>IF(B20="","",IFERROR(INDEX(ItemPrices,MATCH(B20,Items,0)),0))</f>
        <v/>
      </c>
      <c r="F20" s="43" t="str">
        <f>IF(OR(B20="",D20=""),"",ROUND(D20*E20,2))</f>
        <v/>
      </c>
    </row>
    <row r="21">
      <c r="A21" s="41" t="n">
        <v>7</v>
      </c>
      <c r="B21" s="36" t="n"/>
      <c r="C21" s="32" t="str">
        <f>IF(B21="","",IFERROR(INDEX(ItemUnits,MATCH(B21,Items,0)),""))</f>
        <v/>
      </c>
      <c r="D21" s="42" t="n"/>
      <c r="E21" s="43" t="str">
        <f>IF(B21="","",IFERROR(INDEX(ItemPrices,MATCH(B21,Items,0)),0))</f>
        <v/>
      </c>
      <c r="F21" s="43" t="str">
        <f>IF(OR(B21="",D21=""),"",ROUND(D21*E21,2))</f>
        <v/>
      </c>
    </row>
    <row r="22">
      <c r="A22" s="41" t="n">
        <v>8</v>
      </c>
      <c r="B22" s="36" t="n"/>
      <c r="C22" s="32" t="str">
        <f>IF(B22="","",IFERROR(INDEX(ItemUnits,MATCH(B22,Items,0)),""))</f>
        <v/>
      </c>
      <c r="D22" s="42" t="n"/>
      <c r="E22" s="43" t="str">
        <f>IF(B22="","",IFERROR(INDEX(ItemPrices,MATCH(B22,Items,0)),0))</f>
        <v/>
      </c>
      <c r="F22" s="43" t="str">
        <f>IF(OR(B22="",D22=""),"",ROUND(D22*E22,2))</f>
        <v/>
      </c>
    </row>
    <row r="23">
      <c r="A23" s="41" t="n">
        <v>9</v>
      </c>
      <c r="B23" s="36" t="n"/>
      <c r="C23" s="32" t="str">
        <f>IF(B23="","",IFERROR(INDEX(ItemUnits,MATCH(B23,Items,0)),""))</f>
        <v/>
      </c>
      <c r="D23" s="42" t="n"/>
      <c r="E23" s="43" t="str">
        <f>IF(B23="","",IFERROR(INDEX(ItemPrices,MATCH(B23,Items,0)),0))</f>
        <v/>
      </c>
      <c r="F23" s="43" t="str">
        <f>IF(OR(B23="",D23=""),"",ROUND(D23*E23,2))</f>
        <v/>
      </c>
    </row>
    <row r="24">
      <c r="A24" s="41" t="n">
        <v>10</v>
      </c>
      <c r="B24" s="36" t="n"/>
      <c r="C24" s="32" t="str">
        <f>IF(B24="","",IFERROR(INDEX(ItemUnits,MATCH(B24,Items,0)),""))</f>
        <v/>
      </c>
      <c r="D24" s="42" t="n"/>
      <c r="E24" s="43" t="str">
        <f>IF(B24="","",IFERROR(INDEX(ItemPrices,MATCH(B24,Items,0)),0))</f>
        <v/>
      </c>
      <c r="F24" s="43" t="str">
        <f>IF(OR(B24="",D24=""),"",ROUND(D24*E24,2))</f>
        <v/>
      </c>
    </row>
    <row r="25">
      <c r="A25" s="41" t="n">
        <v>11</v>
      </c>
      <c r="B25" s="36" t="n"/>
      <c r="C25" s="32" t="str">
        <f>IF(B25="","",IFERROR(INDEX(ItemUnits,MATCH(B25,Items,0)),""))</f>
        <v/>
      </c>
      <c r="D25" s="42" t="n"/>
      <c r="E25" s="43" t="str">
        <f>IF(B25="","",IFERROR(INDEX(ItemPrices,MATCH(B25,Items,0)),0))</f>
        <v/>
      </c>
      <c r="F25" s="43" t="str">
        <f>IF(OR(B25="",D25=""),"",ROUND(D25*E25,2))</f>
        <v/>
      </c>
    </row>
    <row r="26">
      <c r="A26" s="41" t="n">
        <v>12</v>
      </c>
      <c r="B26" s="36" t="n"/>
      <c r="C26" s="32" t="str">
        <f>IF(B26="","",IFERROR(INDEX(ItemUnits,MATCH(B26,Items,0)),""))</f>
        <v/>
      </c>
      <c r="D26" s="42" t="n"/>
      <c r="E26" s="43" t="str">
        <f>IF(B26="","",IFERROR(INDEX(ItemPrices,MATCH(B26,Items,0)),0))</f>
        <v/>
      </c>
      <c r="F26" s="43" t="str">
        <f>IF(OR(B26="",D26=""),"",ROUND(D26*E26,2))</f>
        <v/>
      </c>
    </row>
    <row r="28">
      <c r="E28" s="11" t="inlineStr">
        <is>
          <t>Subtotal excl. VAT</t>
        </is>
      </c>
      <c r="F28" s="43">
        <f>SUM(F15:F26)</f>
        <v>1822.0</v>
      </c>
    </row>
    <row r="29">
      <c r="E29" s="11" t="inlineStr">
        <is>
          <t>VAT</t>
        </is>
      </c>
      <c r="F29" s="43">
        <f>ROUND(F28*VAT,2)</f>
        <v>273.3</v>
      </c>
    </row>
    <row r="30">
      <c r="E30" s="11" t="inlineStr">
        <is>
          <t>TOTAL</t>
        </is>
      </c>
      <c r="F30" s="44">
        <f>F28+F29</f>
        <v>2095.3</v>
      </c>
    </row>
    <row r="32">
      <c r="B32" s="14" t="inlineStr">
        <is>
          <t>Banking details, terms and your logo go here in the full version.</t>
        </is>
      </c>
    </row>
    <row r="33">
      <c r="B33" s="14" t="inlineStr">
        <is>
          <t>Payment due within the terms on Settings.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6">
    <mergeCell ref="C10:D10"/>
    <mergeCell ref="B6:F6"/>
    <mergeCell ref="C12:F12"/>
    <mergeCell ref="C11:F11"/>
    <mergeCell ref="C9:D9"/>
    <mergeCell ref="A1:B3"/>
  </mergeCells>
  <dataValidations count="4">
    <dataValidation sqref="C11" showDropDown="0" showInputMessage="0" showErrorMessage="0" allowBlank="1" type="list">
      <formula1>=Clients</formula1>
    </dataValidation>
    <dataValidation sqref="C12" showDropDown="0" showInputMessage="0" showErrorMessage="0" allowBlank="1" type="list">
      <formula1>=Staff</formula1>
    </dataValidation>
    <dataValidation sqref="B15:B26" showDropDown="0" showInputMessage="0" showErrorMessage="1" allowBlank="1" error="Pick an item from the Price list." type="list">
      <formula1>=Items</formula1>
    </dataValidation>
    <dataValidation sqref="D15:D2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3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P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3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7" customWidth="1" min="13" max="13"/>
    <col width="7" customWidth="1" min="14" max="14"/>
    <col width="8" customWidth="1" min="15" max="15"/>
    <col width="28" customWidth="1" min="16" max="16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CLEANING CHECKLISTS</t>
        </is>
      </c>
    </row>
    <row r="2" ht="16" customHeight="1">
      <c r="A2" s="4" t="n"/>
      <c r="B2" s="5" t="n"/>
      <c r="C2" s="6" t="inlineStr">
        <is>
          <t>Register - one row per cleaning checklist. Grey columns calculate themselves.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</row>
    <row r="5">
      <c r="C5" s="14" t="inlineStr">
        <is>
          <t>Mark each item OK, Fault or N/A. Score and Pass / Fail use the pass mark on Settings.</t>
        </is>
      </c>
    </row>
    <row r="7" ht="64" customHeight="1">
      <c r="A7" s="28" t="inlineStr">
        <is>
          <t>Date</t>
        </is>
      </c>
      <c r="B7" s="28" t="inlineStr">
        <is>
          <t>Site</t>
        </is>
      </c>
      <c r="C7" s="28" t="inlineStr">
        <is>
          <t>Area</t>
        </is>
      </c>
      <c r="D7" s="28" t="inlineStr">
        <is>
          <t>Supervisor</t>
        </is>
      </c>
      <c r="E7" s="28" t="inlineStr">
        <is>
          <t>Floors swept and mopped</t>
        </is>
      </c>
      <c r="F7" s="28" t="inlineStr">
        <is>
          <t>Toilets cleaned and stocked</t>
        </is>
      </c>
      <c r="G7" s="28" t="inlineStr">
        <is>
          <t>Bins emptied and relined</t>
        </is>
      </c>
      <c r="H7" s="28" t="inlineStr">
        <is>
          <t>Desks and surfaces wiped</t>
        </is>
      </c>
      <c r="I7" s="28" t="inlineStr">
        <is>
          <t>Kitchen cleaned</t>
        </is>
      </c>
      <c r="J7" s="28" t="inlineStr">
        <is>
          <t>Glass and mirrors clean</t>
        </is>
      </c>
      <c r="K7" s="28" t="inlineStr">
        <is>
          <t>Consumables restocked</t>
        </is>
      </c>
      <c r="L7" s="28" t="inlineStr">
        <is>
          <t>Equipment stored safely</t>
        </is>
      </c>
      <c r="M7" s="28" t="inlineStr">
        <is>
          <t>Faults</t>
        </is>
      </c>
      <c r="N7" s="28" t="inlineStr">
        <is>
          <t>Score</t>
        </is>
      </c>
      <c r="O7" s="28" t="inlineStr">
        <is>
          <t>Result</t>
        </is>
      </c>
      <c r="P7" s="28" t="inlineStr">
        <is>
          <t>Faults found / action</t>
        </is>
      </c>
    </row>
    <row r="8">
      <c r="A8" s="39" t="n">
        <v>46260</v>
      </c>
      <c r="B8" s="36" t="inlineStr">
        <is>
          <t>Waterfront office park</t>
        </is>
      </c>
      <c r="C8" s="36" t="inlineStr">
        <is>
          <t>Ground floor</t>
        </is>
      </c>
      <c r="D8" s="36" t="inlineStr">
        <is>
          <t>A. Jacobs</t>
        </is>
      </c>
      <c r="E8" s="45" t="inlineStr">
        <is>
          <t>OK</t>
        </is>
      </c>
      <c r="F8" s="45" t="inlineStr">
        <is>
          <t>OK</t>
        </is>
      </c>
      <c r="G8" s="45" t="inlineStr">
        <is>
          <t>OK</t>
        </is>
      </c>
      <c r="H8" s="45" t="inlineStr">
        <is>
          <t>OK</t>
        </is>
      </c>
      <c r="I8" s="45" t="inlineStr">
        <is>
          <t>OK</t>
        </is>
      </c>
      <c r="J8" s="45" t="inlineStr">
        <is>
          <t>OK</t>
        </is>
      </c>
      <c r="K8" s="45" t="inlineStr">
        <is>
          <t>OK</t>
        </is>
      </c>
      <c r="L8" s="45" t="inlineStr">
        <is>
          <t>OK</t>
        </is>
      </c>
      <c r="M8" s="31">
        <f>IF(A8="","",COUNTIF(E8:L8,"Fault"))</f>
        <v>0.0</v>
      </c>
      <c r="N8" s="46">
        <f>IF(A8="","",IFERROR(ROUND(COUNTIF(E8:L8,"OK")/(COUNTIF(E8:L8,"OK")+COUNTIF(E8:L8,"Fault")),2),""))</f>
        <v>1.0</v>
      </c>
      <c r="O8" s="32" t="str">
        <f>IF(OR(A8="",N8=""),"",IF(N8&gt;=PassMark,"Pass","Fail"))</f>
        <v>Pass</v>
      </c>
      <c r="P8" s="45" t="inlineStr">
        <is>
          <t>No faults</t>
        </is>
      </c>
    </row>
    <row r="9">
      <c r="A9" s="39" t="n">
        <v>46273</v>
      </c>
      <c r="B9" s="36" t="inlineStr">
        <is>
          <t>Bellville medical suites</t>
        </is>
      </c>
      <c r="C9" s="36" t="inlineStr">
        <is>
          <t>Ablutions</t>
        </is>
      </c>
      <c r="D9" s="36" t="inlineStr">
        <is>
          <t>A. Jacobs</t>
        </is>
      </c>
      <c r="E9" s="45" t="inlineStr">
        <is>
          <t>OK</t>
        </is>
      </c>
      <c r="F9" s="45" t="inlineStr">
        <is>
          <t>OK</t>
        </is>
      </c>
      <c r="G9" s="45" t="inlineStr">
        <is>
          <t>OK</t>
        </is>
      </c>
      <c r="H9" s="45" t="inlineStr">
        <is>
          <t>OK</t>
        </is>
      </c>
      <c r="I9" s="45" t="inlineStr">
        <is>
          <t>OK</t>
        </is>
      </c>
      <c r="J9" s="45" t="inlineStr">
        <is>
          <t>OK</t>
        </is>
      </c>
      <c r="K9" s="45" t="inlineStr">
        <is>
          <t>OK</t>
        </is>
      </c>
      <c r="L9" s="45" t="inlineStr">
        <is>
          <t>OK</t>
        </is>
      </c>
      <c r="M9" s="31">
        <f>IF(A9="","",COUNTIF(E9:L9,"Fault"))</f>
        <v>0.0</v>
      </c>
      <c r="N9" s="46">
        <f>IF(A9="","",IFERROR(ROUND(COUNTIF(E9:L9,"OK")/(COUNTIF(E9:L9,"OK")+COUNTIF(E9:L9,"Fault")),2),""))</f>
        <v>1.0</v>
      </c>
      <c r="O9" s="32" t="str">
        <f>IF(OR(A9="",N9=""),"",IF(N9&gt;=PassMark,"Pass","Fail"))</f>
        <v>Pass</v>
      </c>
      <c r="P9" s="45" t="inlineStr">
        <is>
          <t>No faults</t>
        </is>
      </c>
    </row>
    <row r="10">
      <c r="A10" s="39" t="n">
        <v>46274</v>
      </c>
      <c r="B10" s="36" t="inlineStr">
        <is>
          <t>Bellville medical suites</t>
        </is>
      </c>
      <c r="C10" s="36" t="inlineStr">
        <is>
          <t>Kitchen</t>
        </is>
      </c>
      <c r="D10" s="36" t="inlineStr">
        <is>
          <t>Z. Mthembu</t>
        </is>
      </c>
      <c r="E10" s="45" t="inlineStr">
        <is>
          <t>OK</t>
        </is>
      </c>
      <c r="F10" s="45" t="inlineStr">
        <is>
          <t>OK</t>
        </is>
      </c>
      <c r="G10" s="45" t="inlineStr">
        <is>
          <t>OK</t>
        </is>
      </c>
      <c r="H10" s="45" t="inlineStr">
        <is>
          <t>OK</t>
        </is>
      </c>
      <c r="I10" s="45" t="inlineStr">
        <is>
          <t>N/A</t>
        </is>
      </c>
      <c r="J10" s="45" t="inlineStr">
        <is>
          <t>OK</t>
        </is>
      </c>
      <c r="K10" s="45" t="inlineStr">
        <is>
          <t>OK</t>
        </is>
      </c>
      <c r="L10" s="45" t="inlineStr">
        <is>
          <t>OK</t>
        </is>
      </c>
      <c r="M10" s="31">
        <f>IF(A10="","",COUNTIF(E10:L10,"Fault"))</f>
        <v>0.0</v>
      </c>
      <c r="N10" s="46">
        <f>IF(A10="","",IFERROR(ROUND(COUNTIF(E10:L10,"OK")/(COUNTIF(E10:L10,"OK")+COUNTIF(E10:L10,"Fault")),2),""))</f>
        <v>1.0</v>
      </c>
      <c r="O10" s="32" t="str">
        <f>IF(OR(A10="",N10=""),"",IF(N10&gt;=PassMark,"Pass","Fail"))</f>
        <v>Pass</v>
      </c>
      <c r="P10" s="45" t="inlineStr">
        <is>
          <t>No faults</t>
        </is>
      </c>
    </row>
    <row r="11">
      <c r="A11" s="39" t="n">
        <v>46275</v>
      </c>
      <c r="B11" s="36" t="inlineStr">
        <is>
          <t>Bellville medical suites</t>
        </is>
      </c>
      <c r="C11" s="36" t="inlineStr">
        <is>
          <t>Offices level 2</t>
        </is>
      </c>
      <c r="D11" s="36" t="inlineStr">
        <is>
          <t>A. Jacobs</t>
        </is>
      </c>
      <c r="E11" s="45" t="inlineStr">
        <is>
          <t>OK</t>
        </is>
      </c>
      <c r="F11" s="45" t="inlineStr">
        <is>
          <t>OK</t>
        </is>
      </c>
      <c r="G11" s="45" t="inlineStr">
        <is>
          <t>OK</t>
        </is>
      </c>
      <c r="H11" s="45" t="inlineStr">
        <is>
          <t>N/A</t>
        </is>
      </c>
      <c r="I11" s="45" t="inlineStr">
        <is>
          <t>OK</t>
        </is>
      </c>
      <c r="J11" s="45" t="inlineStr">
        <is>
          <t>OK</t>
        </is>
      </c>
      <c r="K11" s="45" t="inlineStr">
        <is>
          <t>OK</t>
        </is>
      </c>
      <c r="L11" s="45" t="inlineStr">
        <is>
          <t>Fault</t>
        </is>
      </c>
      <c r="M11" s="31">
        <f>IF(A11="","",COUNTIF(E11:L11,"Fault"))</f>
        <v>1.0</v>
      </c>
      <c r="N11" s="46">
        <f>IF(A11="","",IFERROR(ROUND(COUNTIF(E11:L11,"OK")/(COUNTIF(E11:L11,"OK")+COUNTIF(E11:L11,"Fault")),2),""))</f>
        <v>0.86</v>
      </c>
      <c r="O11" s="32" t="str">
        <f>IF(OR(A11="",N11=""),"",IF(N11&gt;=PassMark,"Pass","Fail"))</f>
        <v>Pass</v>
      </c>
      <c r="P11" s="45" t="inlineStr">
        <is>
          <t>Fault: equipment stored safely - job opened</t>
        </is>
      </c>
    </row>
    <row r="12">
      <c r="A12" s="39" t="n">
        <v>46296</v>
      </c>
      <c r="B12" s="36" t="inlineStr">
        <is>
          <t>Bellville medical suites</t>
        </is>
      </c>
      <c r="C12" s="36" t="inlineStr">
        <is>
          <t>Ground floor</t>
        </is>
      </c>
      <c r="D12" s="36" t="inlineStr">
        <is>
          <t>F. Daniels</t>
        </is>
      </c>
      <c r="E12" s="45" t="inlineStr">
        <is>
          <t>Fault</t>
        </is>
      </c>
      <c r="F12" s="45" t="inlineStr">
        <is>
          <t>OK</t>
        </is>
      </c>
      <c r="G12" s="45" t="inlineStr">
        <is>
          <t>OK</t>
        </is>
      </c>
      <c r="H12" s="45" t="inlineStr">
        <is>
          <t>OK</t>
        </is>
      </c>
      <c r="I12" s="45" t="inlineStr">
        <is>
          <t>OK</t>
        </is>
      </c>
      <c r="J12" s="45" t="inlineStr">
        <is>
          <t>N/A</t>
        </is>
      </c>
      <c r="K12" s="45" t="inlineStr">
        <is>
          <t>OK</t>
        </is>
      </c>
      <c r="L12" s="45" t="inlineStr">
        <is>
          <t>N/A</t>
        </is>
      </c>
      <c r="M12" s="31">
        <f>IF(A12="","",COUNTIF(E12:L12,"Fault"))</f>
        <v>1.0</v>
      </c>
      <c r="N12" s="46">
        <f>IF(A12="","",IFERROR(ROUND(COUNTIF(E12:L12,"OK")/(COUNTIF(E12:L12,"OK")+COUNTIF(E12:L12,"Fault")),2),""))</f>
        <v>0.83</v>
      </c>
      <c r="O12" s="32" t="str">
        <f>IF(OR(A12="",N12=""),"",IF(N12&gt;=PassMark,"Pass","Fail"))</f>
        <v>Pass</v>
      </c>
      <c r="P12" s="45" t="inlineStr">
        <is>
          <t>Fault: floors swept and mopped - job opened</t>
        </is>
      </c>
    </row>
    <row r="13">
      <c r="A13" s="39" t="n">
        <v>46306</v>
      </c>
      <c r="B13" s="36" t="inlineStr">
        <is>
          <t>Parow school hall</t>
        </is>
      </c>
      <c r="C13" s="36" t="inlineStr">
        <is>
          <t>Ablutions</t>
        </is>
      </c>
      <c r="D13" s="36" t="inlineStr">
        <is>
          <t>N. Sithole</t>
        </is>
      </c>
      <c r="E13" s="45" t="inlineStr">
        <is>
          <t>OK</t>
        </is>
      </c>
      <c r="F13" s="45" t="inlineStr">
        <is>
          <t>OK</t>
        </is>
      </c>
      <c r="G13" s="45" t="inlineStr">
        <is>
          <t>OK</t>
        </is>
      </c>
      <c r="H13" s="45" t="inlineStr">
        <is>
          <t>OK</t>
        </is>
      </c>
      <c r="I13" s="45" t="inlineStr">
        <is>
          <t>OK</t>
        </is>
      </c>
      <c r="J13" s="45" t="inlineStr">
        <is>
          <t>OK</t>
        </is>
      </c>
      <c r="K13" s="45" t="inlineStr">
        <is>
          <t>OK</t>
        </is>
      </c>
      <c r="L13" s="45" t="inlineStr">
        <is>
          <t>Fault</t>
        </is>
      </c>
      <c r="M13" s="31">
        <f>IF(A13="","",COUNTIF(E13:L13,"Fault"))</f>
        <v>1.0</v>
      </c>
      <c r="N13" s="46">
        <f>IF(A13="","",IFERROR(ROUND(COUNTIF(E13:L13,"OK")/(COUNTIF(E13:L13,"OK")+COUNTIF(E13:L13,"Fault")),2),""))</f>
        <v>0.88</v>
      </c>
      <c r="O13" s="32" t="str">
        <f>IF(OR(A13="",N13=""),"",IF(N13&gt;=PassMark,"Pass","Fail"))</f>
        <v>Pass</v>
      </c>
      <c r="P13" s="45" t="inlineStr">
        <is>
          <t>Fault: equipment stored safely - job opened</t>
        </is>
      </c>
    </row>
    <row r="14">
      <c r="A14" s="39" t="n">
        <v>46308</v>
      </c>
      <c r="B14" s="36" t="inlineStr">
        <is>
          <t>Waterfront office park</t>
        </is>
      </c>
      <c r="C14" s="36" t="inlineStr">
        <is>
          <t>Kitchen</t>
        </is>
      </c>
      <c r="D14" s="36" t="inlineStr">
        <is>
          <t>N. Sithole</t>
        </is>
      </c>
      <c r="E14" s="45" t="inlineStr">
        <is>
          <t>OK</t>
        </is>
      </c>
      <c r="F14" s="45" t="inlineStr">
        <is>
          <t>OK</t>
        </is>
      </c>
      <c r="G14" s="45" t="inlineStr">
        <is>
          <t>Fault</t>
        </is>
      </c>
      <c r="H14" s="45" t="inlineStr">
        <is>
          <t>OK</t>
        </is>
      </c>
      <c r="I14" s="45" t="inlineStr">
        <is>
          <t>OK</t>
        </is>
      </c>
      <c r="J14" s="45" t="inlineStr">
        <is>
          <t>OK</t>
        </is>
      </c>
      <c r="K14" s="45" t="inlineStr">
        <is>
          <t>OK</t>
        </is>
      </c>
      <c r="L14" s="45" t="inlineStr">
        <is>
          <t>Fault</t>
        </is>
      </c>
      <c r="M14" s="31">
        <f>IF(A14="","",COUNTIF(E14:L14,"Fault"))</f>
        <v>2.0</v>
      </c>
      <c r="N14" s="46">
        <f>IF(A14="","",IFERROR(ROUND(COUNTIF(E14:L14,"OK")/(COUNTIF(E14:L14,"OK")+COUNTIF(E14:L14,"Fault")),2),""))</f>
        <v>0.75</v>
      </c>
      <c r="O14" s="32" t="str">
        <f>IF(OR(A14="",N14=""),"",IF(N14&gt;=PassMark,"Pass","Fail"))</f>
        <v>Fail</v>
      </c>
      <c r="P14" s="45" t="inlineStr">
        <is>
          <t>Fault: bins emptied and relined, equipment stored safely - job opened</t>
        </is>
      </c>
    </row>
    <row r="15">
      <c r="A15" s="39" t="n">
        <v>46312</v>
      </c>
      <c r="B15" s="36" t="inlineStr">
        <is>
          <t>Century City showroom</t>
        </is>
      </c>
      <c r="C15" s="36" t="inlineStr">
        <is>
          <t>Offices level 2</t>
        </is>
      </c>
      <c r="D15" s="36" t="inlineStr">
        <is>
          <t>R. Pillay</t>
        </is>
      </c>
      <c r="E15" s="45" t="inlineStr">
        <is>
          <t>OK</t>
        </is>
      </c>
      <c r="F15" s="45" t="inlineStr">
        <is>
          <t>OK</t>
        </is>
      </c>
      <c r="G15" s="45" t="inlineStr">
        <is>
          <t>OK</t>
        </is>
      </c>
      <c r="H15" s="45" t="inlineStr">
        <is>
          <t>N/A</t>
        </is>
      </c>
      <c r="I15" s="45" t="inlineStr">
        <is>
          <t>OK</t>
        </is>
      </c>
      <c r="J15" s="45" t="inlineStr">
        <is>
          <t>OK</t>
        </is>
      </c>
      <c r="K15" s="45" t="inlineStr">
        <is>
          <t>OK</t>
        </is>
      </c>
      <c r="L15" s="45" t="inlineStr">
        <is>
          <t>Fault</t>
        </is>
      </c>
      <c r="M15" s="31">
        <f>IF(A15="","",COUNTIF(E15:L15,"Fault"))</f>
        <v>1.0</v>
      </c>
      <c r="N15" s="46">
        <f>IF(A15="","",IFERROR(ROUND(COUNTIF(E15:L15,"OK")/(COUNTIF(E15:L15,"OK")+COUNTIF(E15:L15,"Fault")),2),""))</f>
        <v>0.86</v>
      </c>
      <c r="O15" s="32" t="str">
        <f>IF(OR(A15="",N15=""),"",IF(N15&gt;=PassMark,"Pass","Fail"))</f>
        <v>Pass</v>
      </c>
      <c r="P15" s="45" t="inlineStr">
        <is>
          <t>Fault: equipment stored safely - job opened</t>
        </is>
      </c>
    </row>
    <row r="16">
      <c r="A16" s="39" t="n">
        <v>46318</v>
      </c>
      <c r="B16" s="36" t="inlineStr">
        <is>
          <t>Bellville medical suites</t>
        </is>
      </c>
      <c r="C16" s="36" t="inlineStr">
        <is>
          <t>Ground floor</t>
        </is>
      </c>
      <c r="D16" s="36" t="inlineStr">
        <is>
          <t>Z. Mthembu</t>
        </is>
      </c>
      <c r="E16" s="45" t="inlineStr">
        <is>
          <t>OK</t>
        </is>
      </c>
      <c r="F16" s="45" t="inlineStr">
        <is>
          <t>N/A</t>
        </is>
      </c>
      <c r="G16" s="45" t="inlineStr">
        <is>
          <t>OK</t>
        </is>
      </c>
      <c r="H16" s="45" t="inlineStr">
        <is>
          <t>OK</t>
        </is>
      </c>
      <c r="I16" s="45" t="inlineStr">
        <is>
          <t>OK</t>
        </is>
      </c>
      <c r="J16" s="45" t="inlineStr">
        <is>
          <t>Fault</t>
        </is>
      </c>
      <c r="K16" s="45" t="inlineStr">
        <is>
          <t>OK</t>
        </is>
      </c>
      <c r="L16" s="45" t="inlineStr">
        <is>
          <t>OK</t>
        </is>
      </c>
      <c r="M16" s="31">
        <f>IF(A16="","",COUNTIF(E16:L16,"Fault"))</f>
        <v>1.0</v>
      </c>
      <c r="N16" s="46">
        <f>IF(A16="","",IFERROR(ROUND(COUNTIF(E16:L16,"OK")/(COUNTIF(E16:L16,"OK")+COUNTIF(E16:L16,"Fault")),2),""))</f>
        <v>0.86</v>
      </c>
      <c r="O16" s="32" t="str">
        <f>IF(OR(A16="",N16=""),"",IF(N16&gt;=PassMark,"Pass","Fail"))</f>
        <v>Pass</v>
      </c>
      <c r="P16" s="45" t="inlineStr">
        <is>
          <t>Fault: glass and mirrors clean - job opened</t>
        </is>
      </c>
    </row>
    <row r="17">
      <c r="A17" s="39" t="n"/>
      <c r="B17" s="36" t="n"/>
      <c r="C17" s="36" t="n"/>
      <c r="D17" s="36" t="n"/>
      <c r="E17" s="45" t="n"/>
      <c r="F17" s="45" t="n"/>
      <c r="G17" s="45" t="n"/>
      <c r="H17" s="45" t="n"/>
      <c r="I17" s="45" t="n"/>
      <c r="J17" s="45" t="n"/>
      <c r="K17" s="45" t="n"/>
      <c r="L17" s="45" t="n"/>
      <c r="M17" s="31" t="str">
        <f>IF(A17="","",COUNTIF(E17:L17,"Fault"))</f>
        <v/>
      </c>
      <c r="N17" s="46" t="str">
        <f>IF(A17="","",IFERROR(ROUND(COUNTIF(E17:L17,"OK")/(COUNTIF(E17:L17,"OK")+COUNTIF(E17:L17,"Fault")),2),""))</f>
        <v/>
      </c>
      <c r="O17" s="32" t="str">
        <f>IF(OR(A17="",N17=""),"",IF(N17&gt;=PassMark,"Pass","Fail"))</f>
        <v/>
      </c>
      <c r="P17" s="45" t="n"/>
    </row>
    <row r="18">
      <c r="A18" s="39" t="n"/>
      <c r="B18" s="36" t="n"/>
      <c r="C18" s="36" t="n"/>
      <c r="D18" s="36" t="n"/>
      <c r="E18" s="45" t="n"/>
      <c r="F18" s="45" t="n"/>
      <c r="G18" s="45" t="n"/>
      <c r="H18" s="45" t="n"/>
      <c r="I18" s="45" t="n"/>
      <c r="J18" s="45" t="n"/>
      <c r="K18" s="45" t="n"/>
      <c r="L18" s="45" t="n"/>
      <c r="M18" s="31" t="str">
        <f>IF(A18="","",COUNTIF(E18:L18,"Fault"))</f>
        <v/>
      </c>
      <c r="N18" s="46" t="str">
        <f>IF(A18="","",IFERROR(ROUND(COUNTIF(E18:L18,"OK")/(COUNTIF(E18:L18,"OK")+COUNTIF(E18:L18,"Fault")),2),""))</f>
        <v/>
      </c>
      <c r="O18" s="32" t="str">
        <f>IF(OR(A18="",N18=""),"",IF(N18&gt;=PassMark,"Pass","Fail"))</f>
        <v/>
      </c>
      <c r="P18" s="45" t="n"/>
    </row>
    <row r="19">
      <c r="A19" s="39" t="n"/>
      <c r="B19" s="36" t="n"/>
      <c r="C19" s="36" t="n"/>
      <c r="D19" s="36" t="n"/>
      <c r="E19" s="45" t="n"/>
      <c r="F19" s="45" t="n"/>
      <c r="G19" s="45" t="n"/>
      <c r="H19" s="45" t="n"/>
      <c r="I19" s="45" t="n"/>
      <c r="J19" s="45" t="n"/>
      <c r="K19" s="45" t="n"/>
      <c r="L19" s="45" t="n"/>
      <c r="M19" s="31" t="str">
        <f>IF(A19="","",COUNTIF(E19:L19,"Fault"))</f>
        <v/>
      </c>
      <c r="N19" s="46" t="str">
        <f>IF(A19="","",IFERROR(ROUND(COUNTIF(E19:L19,"OK")/(COUNTIF(E19:L19,"OK")+COUNTIF(E19:L19,"Fault")),2),""))</f>
        <v/>
      </c>
      <c r="O19" s="32" t="str">
        <f>IF(OR(A19="",N19=""),"",IF(N19&gt;=PassMark,"Pass","Fail"))</f>
        <v/>
      </c>
      <c r="P19" s="45" t="n"/>
    </row>
    <row r="20">
      <c r="A20" s="39" t="n"/>
      <c r="B20" s="36" t="n"/>
      <c r="C20" s="36" t="n"/>
      <c r="D20" s="36" t="n"/>
      <c r="E20" s="45" t="n"/>
      <c r="F20" s="45" t="n"/>
      <c r="G20" s="45" t="n"/>
      <c r="H20" s="45" t="n"/>
      <c r="I20" s="45" t="n"/>
      <c r="J20" s="45" t="n"/>
      <c r="K20" s="45" t="n"/>
      <c r="L20" s="45" t="n"/>
      <c r="M20" s="31" t="str">
        <f>IF(A20="","",COUNTIF(E20:L20,"Fault"))</f>
        <v/>
      </c>
      <c r="N20" s="46" t="str">
        <f>IF(A20="","",IFERROR(ROUND(COUNTIF(E20:L20,"OK")/(COUNTIF(E20:L20,"OK")+COUNTIF(E20:L20,"Fault")),2),""))</f>
        <v/>
      </c>
      <c r="O20" s="32" t="str">
        <f>IF(OR(A20="",N20=""),"",IF(N20&gt;=PassMark,"Pass","Fail"))</f>
        <v/>
      </c>
      <c r="P20" s="45" t="n"/>
    </row>
    <row r="21">
      <c r="A21" s="39" t="n"/>
      <c r="B21" s="36" t="n"/>
      <c r="C21" s="36" t="n"/>
      <c r="D21" s="36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31" t="str">
        <f>IF(A21="","",COUNTIF(E21:L21,"Fault"))</f>
        <v/>
      </c>
      <c r="N21" s="46" t="str">
        <f>IF(A21="","",IFERROR(ROUND(COUNTIF(E21:L21,"OK")/(COUNTIF(E21:L21,"OK")+COUNTIF(E21:L21,"Fault")),2),""))</f>
        <v/>
      </c>
      <c r="O21" s="32" t="str">
        <f>IF(OR(A21="",N21=""),"",IF(N21&gt;=PassMark,"Pass","Fail"))</f>
        <v/>
      </c>
      <c r="P21" s="45" t="n"/>
    </row>
    <row r="22">
      <c r="A22" s="39" t="n"/>
      <c r="B22" s="36" t="n"/>
      <c r="C22" s="36" t="n"/>
      <c r="D22" s="36" t="n"/>
      <c r="E22" s="45" t="n"/>
      <c r="F22" s="45" t="n"/>
      <c r="G22" s="45" t="n"/>
      <c r="H22" s="45" t="n"/>
      <c r="I22" s="45" t="n"/>
      <c r="J22" s="45" t="n"/>
      <c r="K22" s="45" t="n"/>
      <c r="L22" s="45" t="n"/>
      <c r="M22" s="31" t="str">
        <f>IF(A22="","",COUNTIF(E22:L22,"Fault"))</f>
        <v/>
      </c>
      <c r="N22" s="46" t="str">
        <f>IF(A22="","",IFERROR(ROUND(COUNTIF(E22:L22,"OK")/(COUNTIF(E22:L22,"OK")+COUNTIF(E22:L22,"Fault")),2),""))</f>
        <v/>
      </c>
      <c r="O22" s="32" t="str">
        <f>IF(OR(A22="",N22=""),"",IF(N22&gt;=PassMark,"Pass","Fail"))</f>
        <v/>
      </c>
      <c r="P22" s="45" t="n"/>
    </row>
    <row r="23">
      <c r="A23" s="39" t="n"/>
      <c r="B23" s="36" t="n"/>
      <c r="C23" s="36" t="n"/>
      <c r="D23" s="36" t="n"/>
      <c r="E23" s="45" t="n"/>
      <c r="F23" s="45" t="n"/>
      <c r="G23" s="45" t="n"/>
      <c r="H23" s="45" t="n"/>
      <c r="I23" s="45" t="n"/>
      <c r="J23" s="45" t="n"/>
      <c r="K23" s="45" t="n"/>
      <c r="L23" s="45" t="n"/>
      <c r="M23" s="31" t="str">
        <f>IF(A23="","",COUNTIF(E23:L23,"Fault"))</f>
        <v/>
      </c>
      <c r="N23" s="46" t="str">
        <f>IF(A23="","",IFERROR(ROUND(COUNTIF(E23:L23,"OK")/(COUNTIF(E23:L23,"OK")+COUNTIF(E23:L23,"Fault")),2),""))</f>
        <v/>
      </c>
      <c r="O23" s="32" t="str">
        <f>IF(OR(A23="",N23=""),"",IF(N23&gt;=PassMark,"Pass","Fail"))</f>
        <v/>
      </c>
      <c r="P23" s="45" t="n"/>
    </row>
    <row r="24">
      <c r="A24" s="39" t="n"/>
      <c r="B24" s="36" t="n"/>
      <c r="C24" s="36" t="n"/>
      <c r="D24" s="36" t="n"/>
      <c r="E24" s="45" t="n"/>
      <c r="F24" s="45" t="n"/>
      <c r="G24" s="45" t="n"/>
      <c r="H24" s="45" t="n"/>
      <c r="I24" s="45" t="n"/>
      <c r="J24" s="45" t="n"/>
      <c r="K24" s="45" t="n"/>
      <c r="L24" s="45" t="n"/>
      <c r="M24" s="31" t="str">
        <f>IF(A24="","",COUNTIF(E24:L24,"Fault"))</f>
        <v/>
      </c>
      <c r="N24" s="46" t="str">
        <f>IF(A24="","",IFERROR(ROUND(COUNTIF(E24:L24,"OK")/(COUNTIF(E24:L24,"OK")+COUNTIF(E24:L24,"Fault")),2),""))</f>
        <v/>
      </c>
      <c r="O24" s="32" t="str">
        <f>IF(OR(A24="",N24=""),"",IF(N24&gt;=PassMark,"Pass","Fail"))</f>
        <v/>
      </c>
      <c r="P24" s="45" t="n"/>
    </row>
    <row r="25">
      <c r="A25" s="39" t="n"/>
      <c r="B25" s="36" t="n"/>
      <c r="C25" s="36" t="n"/>
      <c r="D25" s="36" t="n"/>
      <c r="E25" s="45" t="n"/>
      <c r="F25" s="45" t="n"/>
      <c r="G25" s="45" t="n"/>
      <c r="H25" s="45" t="n"/>
      <c r="I25" s="45" t="n"/>
      <c r="J25" s="45" t="n"/>
      <c r="K25" s="45" t="n"/>
      <c r="L25" s="45" t="n"/>
      <c r="M25" s="31" t="str">
        <f>IF(A25="","",COUNTIF(E25:L25,"Fault"))</f>
        <v/>
      </c>
      <c r="N25" s="46" t="str">
        <f>IF(A25="","",IFERROR(ROUND(COUNTIF(E25:L25,"OK")/(COUNTIF(E25:L25,"OK")+COUNTIF(E25:L25,"Fault")),2),""))</f>
        <v/>
      </c>
      <c r="O25" s="32" t="str">
        <f>IF(OR(A25="",N25=""),"",IF(N25&gt;=PassMark,"Pass","Fail"))</f>
        <v/>
      </c>
      <c r="P25" s="45" t="n"/>
    </row>
    <row r="26">
      <c r="A26" s="39" t="n"/>
      <c r="B26" s="36" t="n"/>
      <c r="C26" s="36" t="n"/>
      <c r="D26" s="36" t="n"/>
      <c r="E26" s="45" t="n"/>
      <c r="F26" s="45" t="n"/>
      <c r="G26" s="45" t="n"/>
      <c r="H26" s="45" t="n"/>
      <c r="I26" s="45" t="n"/>
      <c r="J26" s="45" t="n"/>
      <c r="K26" s="45" t="n"/>
      <c r="L26" s="45" t="n"/>
      <c r="M26" s="31" t="str">
        <f>IF(A26="","",COUNTIF(E26:L26,"Fault"))</f>
        <v/>
      </c>
      <c r="N26" s="46" t="str">
        <f>IF(A26="","",IFERROR(ROUND(COUNTIF(E26:L26,"OK")/(COUNTIF(E26:L26,"OK")+COUNTIF(E26:L26,"Fault")),2),""))</f>
        <v/>
      </c>
      <c r="O26" s="32" t="str">
        <f>IF(OR(A26="",N26=""),"",IF(N26&gt;=PassMark,"Pass","Fail"))</f>
        <v/>
      </c>
      <c r="P26" s="45" t="n"/>
    </row>
    <row r="27">
      <c r="A27" s="39" t="n"/>
      <c r="B27" s="36" t="n"/>
      <c r="C27" s="36" t="n"/>
      <c r="D27" s="36" t="n"/>
      <c r="E27" s="45" t="n"/>
      <c r="F27" s="45" t="n"/>
      <c r="G27" s="45" t="n"/>
      <c r="H27" s="45" t="n"/>
      <c r="I27" s="45" t="n"/>
      <c r="J27" s="45" t="n"/>
      <c r="K27" s="45" t="n"/>
      <c r="L27" s="45" t="n"/>
      <c r="M27" s="31" t="str">
        <f>IF(A27="","",COUNTIF(E27:L27,"Fault"))</f>
        <v/>
      </c>
      <c r="N27" s="46" t="str">
        <f>IF(A27="","",IFERROR(ROUND(COUNTIF(E27:L27,"OK")/(COUNTIF(E27:L27,"OK")+COUNTIF(E27:L27,"Fault")),2),""))</f>
        <v/>
      </c>
      <c r="O27" s="32" t="str">
        <f>IF(OR(A27="",N27=""),"",IF(N27&gt;=PassMark,"Pass","Fail"))</f>
        <v/>
      </c>
      <c r="P27" s="45" t="n"/>
    </row>
    <row r="28">
      <c r="A28" s="39" t="n"/>
      <c r="B28" s="36" t="n"/>
      <c r="C28" s="36" t="n"/>
      <c r="D28" s="36" t="n"/>
      <c r="E28" s="45" t="n"/>
      <c r="F28" s="45" t="n"/>
      <c r="G28" s="45" t="n"/>
      <c r="H28" s="45" t="n"/>
      <c r="I28" s="45" t="n"/>
      <c r="J28" s="45" t="n"/>
      <c r="K28" s="45" t="n"/>
      <c r="L28" s="45" t="n"/>
      <c r="M28" s="31" t="str">
        <f>IF(A28="","",COUNTIF(E28:L28,"Fault"))</f>
        <v/>
      </c>
      <c r="N28" s="46" t="str">
        <f>IF(A28="","",IFERROR(ROUND(COUNTIF(E28:L28,"OK")/(COUNTIF(E28:L28,"OK")+COUNTIF(E28:L28,"Fault")),2),""))</f>
        <v/>
      </c>
      <c r="O28" s="32" t="str">
        <f>IF(OR(A28="",N28=""),"",IF(N28&gt;=PassMark,"Pass","Fail"))</f>
        <v/>
      </c>
      <c r="P28" s="45" t="n"/>
    </row>
    <row r="29">
      <c r="A29" s="39" t="n"/>
      <c r="B29" s="36" t="n"/>
      <c r="C29" s="36" t="n"/>
      <c r="D29" s="36" t="n"/>
      <c r="E29" s="45" t="n"/>
      <c r="F29" s="45" t="n"/>
      <c r="G29" s="45" t="n"/>
      <c r="H29" s="45" t="n"/>
      <c r="I29" s="45" t="n"/>
      <c r="J29" s="45" t="n"/>
      <c r="K29" s="45" t="n"/>
      <c r="L29" s="45" t="n"/>
      <c r="M29" s="31" t="str">
        <f>IF(A29="","",COUNTIF(E29:L29,"Fault"))</f>
        <v/>
      </c>
      <c r="N29" s="46" t="str">
        <f>IF(A29="","",IFERROR(ROUND(COUNTIF(E29:L29,"OK")/(COUNTIF(E29:L29,"OK")+COUNTIF(E29:L29,"Fault")),2),""))</f>
        <v/>
      </c>
      <c r="O29" s="32" t="str">
        <f>IF(OR(A29="",N29=""),"",IF(N29&gt;=PassMark,"Pass","Fail"))</f>
        <v/>
      </c>
      <c r="P29" s="45" t="n"/>
    </row>
    <row r="30">
      <c r="A30" s="39" t="n"/>
      <c r="B30" s="36" t="n"/>
      <c r="C30" s="36" t="n"/>
      <c r="D30" s="36" t="n"/>
      <c r="E30" s="45" t="n"/>
      <c r="F30" s="45" t="n"/>
      <c r="G30" s="45" t="n"/>
      <c r="H30" s="45" t="n"/>
      <c r="I30" s="45" t="n"/>
      <c r="J30" s="45" t="n"/>
      <c r="K30" s="45" t="n"/>
      <c r="L30" s="45" t="n"/>
      <c r="M30" s="31" t="str">
        <f>IF(A30="","",COUNTIF(E30:L30,"Fault"))</f>
        <v/>
      </c>
      <c r="N30" s="46" t="str">
        <f>IF(A30="","",IFERROR(ROUND(COUNTIF(E30:L30,"OK")/(COUNTIF(E30:L30,"OK")+COUNTIF(E30:L30,"Fault")),2),""))</f>
        <v/>
      </c>
      <c r="O30" s="32" t="str">
        <f>IF(OR(A30="",N30=""),"",IF(N30&gt;=PassMark,"Pass","Fail"))</f>
        <v/>
      </c>
      <c r="P30" s="45" t="n"/>
    </row>
    <row r="31">
      <c r="A31" s="39" t="n"/>
      <c r="B31" s="36" t="n"/>
      <c r="C31" s="36" t="n"/>
      <c r="D31" s="36" t="n"/>
      <c r="E31" s="45" t="n"/>
      <c r="F31" s="45" t="n"/>
      <c r="G31" s="45" t="n"/>
      <c r="H31" s="45" t="n"/>
      <c r="I31" s="45" t="n"/>
      <c r="J31" s="45" t="n"/>
      <c r="K31" s="45" t="n"/>
      <c r="L31" s="45" t="n"/>
      <c r="M31" s="31" t="str">
        <f>IF(A31="","",COUNTIF(E31:L31,"Fault"))</f>
        <v/>
      </c>
      <c r="N31" s="46" t="str">
        <f>IF(A31="","",IFERROR(ROUND(COUNTIF(E31:L31,"OK")/(COUNTIF(E31:L31,"OK")+COUNTIF(E31:L31,"Fault")),2),""))</f>
        <v/>
      </c>
      <c r="O31" s="32" t="str">
        <f>IF(OR(A31="",N31=""),"",IF(N31&gt;=PassMark,"Pass","Fail"))</f>
        <v/>
      </c>
      <c r="P31" s="45" t="n"/>
    </row>
    <row r="32">
      <c r="A32" s="39" t="n"/>
      <c r="B32" s="36" t="n"/>
      <c r="C32" s="36" t="n"/>
      <c r="D32" s="36" t="n"/>
      <c r="E32" s="45" t="n"/>
      <c r="F32" s="45" t="n"/>
      <c r="G32" s="45" t="n"/>
      <c r="H32" s="45" t="n"/>
      <c r="I32" s="45" t="n"/>
      <c r="J32" s="45" t="n"/>
      <c r="K32" s="45" t="n"/>
      <c r="L32" s="45" t="n"/>
      <c r="M32" s="31" t="str">
        <f>IF(A32="","",COUNTIF(E32:L32,"Fault"))</f>
        <v/>
      </c>
      <c r="N32" s="46" t="str">
        <f>IF(A32="","",IFERROR(ROUND(COUNTIF(E32:L32,"OK")/(COUNTIF(E32:L32,"OK")+COUNTIF(E32:L32,"Fault")),2),""))</f>
        <v/>
      </c>
      <c r="O32" s="32" t="str">
        <f>IF(OR(A32="",N32=""),"",IF(N32&gt;=PassMark,"Pass","Fail"))</f>
        <v/>
      </c>
      <c r="P32" s="45" t="n"/>
    </row>
    <row r="33">
      <c r="A33" s="39" t="n"/>
      <c r="B33" s="36" t="n"/>
      <c r="C33" s="36" t="n"/>
      <c r="D33" s="36" t="n"/>
      <c r="E33" s="45" t="n"/>
      <c r="F33" s="45" t="n"/>
      <c r="G33" s="45" t="n"/>
      <c r="H33" s="45" t="n"/>
      <c r="I33" s="45" t="n"/>
      <c r="J33" s="45" t="n"/>
      <c r="K33" s="45" t="n"/>
      <c r="L33" s="45" t="n"/>
      <c r="M33" s="31" t="str">
        <f>IF(A33="","",COUNTIF(E33:L33,"Fault"))</f>
        <v/>
      </c>
      <c r="N33" s="46" t="str">
        <f>IF(A33="","",IFERROR(ROUND(COUNTIF(E33:L33,"OK")/(COUNTIF(E33:L33,"OK")+COUNTIF(E33:L33,"Fault")),2),""))</f>
        <v/>
      </c>
      <c r="O33" s="32" t="str">
        <f>IF(OR(A33="",N33=""),"",IF(N33&gt;=PassMark,"Pass","Fail"))</f>
        <v/>
      </c>
      <c r="P33" s="45" t="n"/>
    </row>
    <row r="34">
      <c r="A34" s="39" t="n"/>
      <c r="B34" s="36" t="n"/>
      <c r="C34" s="36" t="n"/>
      <c r="D34" s="36" t="n"/>
      <c r="E34" s="45" t="n"/>
      <c r="F34" s="45" t="n"/>
      <c r="G34" s="45" t="n"/>
      <c r="H34" s="45" t="n"/>
      <c r="I34" s="45" t="n"/>
      <c r="J34" s="45" t="n"/>
      <c r="K34" s="45" t="n"/>
      <c r="L34" s="45" t="n"/>
      <c r="M34" s="31" t="str">
        <f>IF(A34="","",COUNTIF(E34:L34,"Fault"))</f>
        <v/>
      </c>
      <c r="N34" s="46" t="str">
        <f>IF(A34="","",IFERROR(ROUND(COUNTIF(E34:L34,"OK")/(COUNTIF(E34:L34,"OK")+COUNTIF(E34:L34,"Fault")),2),""))</f>
        <v/>
      </c>
      <c r="O34" s="32" t="str">
        <f>IF(OR(A34="",N34=""),"",IF(N34&gt;=PassMark,"Pass","Fail"))</f>
        <v/>
      </c>
      <c r="P34" s="45" t="n"/>
    </row>
    <row r="35">
      <c r="A35" s="39" t="n"/>
      <c r="B35" s="36" t="n"/>
      <c r="C35" s="36" t="n"/>
      <c r="D35" s="36" t="n"/>
      <c r="E35" s="45" t="n"/>
      <c r="F35" s="45" t="n"/>
      <c r="G35" s="45" t="n"/>
      <c r="H35" s="45" t="n"/>
      <c r="I35" s="45" t="n"/>
      <c r="J35" s="45" t="n"/>
      <c r="K35" s="45" t="n"/>
      <c r="L35" s="45" t="n"/>
      <c r="M35" s="31" t="str">
        <f>IF(A35="","",COUNTIF(E35:L35,"Fault"))</f>
        <v/>
      </c>
      <c r="N35" s="46" t="str">
        <f>IF(A35="","",IFERROR(ROUND(COUNTIF(E35:L35,"OK")/(COUNTIF(E35:L35,"OK")+COUNTIF(E35:L35,"Fault")),2),""))</f>
        <v/>
      </c>
      <c r="O35" s="32" t="str">
        <f>IF(OR(A35="",N35=""),"",IF(N35&gt;=PassMark,"Pass","Fail"))</f>
        <v/>
      </c>
      <c r="P35" s="45" t="n"/>
    </row>
    <row r="36">
      <c r="A36" s="39" t="n"/>
      <c r="B36" s="36" t="n"/>
      <c r="C36" s="36" t="n"/>
      <c r="D36" s="36" t="n"/>
      <c r="E36" s="45" t="n"/>
      <c r="F36" s="45" t="n"/>
      <c r="G36" s="45" t="n"/>
      <c r="H36" s="45" t="n"/>
      <c r="I36" s="45" t="n"/>
      <c r="J36" s="45" t="n"/>
      <c r="K36" s="45" t="n"/>
      <c r="L36" s="45" t="n"/>
      <c r="M36" s="31" t="str">
        <f>IF(A36="","",COUNTIF(E36:L36,"Fault"))</f>
        <v/>
      </c>
      <c r="N36" s="46" t="str">
        <f>IF(A36="","",IFERROR(ROUND(COUNTIF(E36:L36,"OK")/(COUNTIF(E36:L36,"OK")+COUNTIF(E36:L36,"Fault")),2),""))</f>
        <v/>
      </c>
      <c r="O36" s="32" t="str">
        <f>IF(OR(A36="",N36=""),"",IF(N36&gt;=PassMark,"Pass","Fail"))</f>
        <v/>
      </c>
      <c r="P36" s="45" t="n"/>
    </row>
    <row r="37">
      <c r="A37" s="39" t="n"/>
      <c r="B37" s="36" t="n"/>
      <c r="C37" s="36" t="n"/>
      <c r="D37" s="36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31" t="str">
        <f>IF(A37="","",COUNTIF(E37:L37,"Fault"))</f>
        <v/>
      </c>
      <c r="N37" s="46" t="str">
        <f>IF(A37="","",IFERROR(ROUND(COUNTIF(E37:L37,"OK")/(COUNTIF(E37:L37,"OK")+COUNTIF(E37:L37,"Fault")),2),""))</f>
        <v/>
      </c>
      <c r="O37" s="32" t="str">
        <f>IF(OR(A37="",N37=""),"",IF(N37&gt;=PassMark,"Pass","Fail"))</f>
        <v/>
      </c>
      <c r="P37" s="45" t="n"/>
    </row>
    <row r="38">
      <c r="A38" s="39" t="n"/>
      <c r="B38" s="36" t="n"/>
      <c r="C38" s="36" t="n"/>
      <c r="D38" s="36" t="n"/>
      <c r="E38" s="45" t="n"/>
      <c r="F38" s="45" t="n"/>
      <c r="G38" s="45" t="n"/>
      <c r="H38" s="45" t="n"/>
      <c r="I38" s="45" t="n"/>
      <c r="J38" s="45" t="n"/>
      <c r="K38" s="45" t="n"/>
      <c r="L38" s="45" t="n"/>
      <c r="M38" s="31" t="str">
        <f>IF(A38="","",COUNTIF(E38:L38,"Fault"))</f>
        <v/>
      </c>
      <c r="N38" s="46" t="str">
        <f>IF(A38="","",IFERROR(ROUND(COUNTIF(E38:L38,"OK")/(COUNTIF(E38:L38,"OK")+COUNTIF(E38:L38,"Fault")),2),""))</f>
        <v/>
      </c>
      <c r="O38" s="32" t="str">
        <f>IF(OR(A38="",N38=""),"",IF(N38&gt;=PassMark,"Pass","Fail"))</f>
        <v/>
      </c>
      <c r="P38" s="45" t="n"/>
    </row>
    <row r="39">
      <c r="A39" s="39" t="n"/>
      <c r="B39" s="36" t="n"/>
      <c r="C39" s="36" t="n"/>
      <c r="D39" s="36" t="n"/>
      <c r="E39" s="45" t="n"/>
      <c r="F39" s="45" t="n"/>
      <c r="G39" s="45" t="n"/>
      <c r="H39" s="45" t="n"/>
      <c r="I39" s="45" t="n"/>
      <c r="J39" s="45" t="n"/>
      <c r="K39" s="45" t="n"/>
      <c r="L39" s="45" t="n"/>
      <c r="M39" s="31" t="str">
        <f>IF(A39="","",COUNTIF(E39:L39,"Fault"))</f>
        <v/>
      </c>
      <c r="N39" s="46" t="str">
        <f>IF(A39="","",IFERROR(ROUND(COUNTIF(E39:L39,"OK")/(COUNTIF(E39:L39,"OK")+COUNTIF(E39:L39,"Fault")),2),""))</f>
        <v/>
      </c>
      <c r="O39" s="32" t="str">
        <f>IF(OR(A39="",N39=""),"",IF(N39&gt;=PassMark,"Pass","Fail"))</f>
        <v/>
      </c>
      <c r="P39" s="45" t="n"/>
    </row>
    <row r="40">
      <c r="A40" s="39" t="n"/>
      <c r="B40" s="36" t="n"/>
      <c r="C40" s="36" t="n"/>
      <c r="D40" s="36" t="n"/>
      <c r="E40" s="45" t="n"/>
      <c r="F40" s="45" t="n"/>
      <c r="G40" s="45" t="n"/>
      <c r="H40" s="45" t="n"/>
      <c r="I40" s="45" t="n"/>
      <c r="J40" s="45" t="n"/>
      <c r="K40" s="45" t="n"/>
      <c r="L40" s="45" t="n"/>
      <c r="M40" s="31" t="str">
        <f>IF(A40="","",COUNTIF(E40:L40,"Fault"))</f>
        <v/>
      </c>
      <c r="N40" s="46" t="str">
        <f>IF(A40="","",IFERROR(ROUND(COUNTIF(E40:L40,"OK")/(COUNTIF(E40:L40,"OK")+COUNTIF(E40:L40,"Fault")),2),""))</f>
        <v/>
      </c>
      <c r="O40" s="32" t="str">
        <f>IF(OR(A40="",N40=""),"",IF(N40&gt;=PassMark,"Pass","Fail"))</f>
        <v/>
      </c>
      <c r="P40" s="45" t="n"/>
    </row>
    <row r="41">
      <c r="A41" s="39" t="n"/>
      <c r="B41" s="36" t="n"/>
      <c r="C41" s="36" t="n"/>
      <c r="D41" s="36" t="n"/>
      <c r="E41" s="45" t="n"/>
      <c r="F41" s="45" t="n"/>
      <c r="G41" s="45" t="n"/>
      <c r="H41" s="45" t="n"/>
      <c r="I41" s="45" t="n"/>
      <c r="J41" s="45" t="n"/>
      <c r="K41" s="45" t="n"/>
      <c r="L41" s="45" t="n"/>
      <c r="M41" s="31" t="str">
        <f>IF(A41="","",COUNTIF(E41:L41,"Fault"))</f>
        <v/>
      </c>
      <c r="N41" s="46" t="str">
        <f>IF(A41="","",IFERROR(ROUND(COUNTIF(E41:L41,"OK")/(COUNTIF(E41:L41,"OK")+COUNTIF(E41:L41,"Fault")),2),""))</f>
        <v/>
      </c>
      <c r="O41" s="32" t="str">
        <f>IF(OR(A41="",N41=""),"",IF(N41&gt;=PassMark,"Pass","Fail"))</f>
        <v/>
      </c>
      <c r="P41" s="45" t="n"/>
    </row>
    <row r="42">
      <c r="A42" s="39" t="n"/>
      <c r="B42" s="36" t="n"/>
      <c r="C42" s="36" t="n"/>
      <c r="D42" s="36" t="n"/>
      <c r="E42" s="45" t="n"/>
      <c r="F42" s="45" t="n"/>
      <c r="G42" s="45" t="n"/>
      <c r="H42" s="45" t="n"/>
      <c r="I42" s="45" t="n"/>
      <c r="J42" s="45" t="n"/>
      <c r="K42" s="45" t="n"/>
      <c r="L42" s="45" t="n"/>
      <c r="M42" s="31" t="str">
        <f>IF(A42="","",COUNTIF(E42:L42,"Fault"))</f>
        <v/>
      </c>
      <c r="N42" s="46" t="str">
        <f>IF(A42="","",IFERROR(ROUND(COUNTIF(E42:L42,"OK")/(COUNTIF(E42:L42,"OK")+COUNTIF(E42:L42,"Fault")),2),""))</f>
        <v/>
      </c>
      <c r="O42" s="32" t="str">
        <f>IF(OR(A42="",N42=""),"",IF(N42&gt;=PassMark,"Pass","Fail"))</f>
        <v/>
      </c>
      <c r="P42" s="45" t="n"/>
    </row>
    <row r="43">
      <c r="A43" s="39" t="n"/>
      <c r="B43" s="36" t="n"/>
      <c r="C43" s="36" t="n"/>
      <c r="D43" s="36" t="n"/>
      <c r="E43" s="45" t="n"/>
      <c r="F43" s="45" t="n"/>
      <c r="G43" s="45" t="n"/>
      <c r="H43" s="45" t="n"/>
      <c r="I43" s="45" t="n"/>
      <c r="J43" s="45" t="n"/>
      <c r="K43" s="45" t="n"/>
      <c r="L43" s="45" t="n"/>
      <c r="M43" s="31" t="str">
        <f>IF(A43="","",COUNTIF(E43:L43,"Fault"))</f>
        <v/>
      </c>
      <c r="N43" s="46" t="str">
        <f>IF(A43="","",IFERROR(ROUND(COUNTIF(E43:L43,"OK")/(COUNTIF(E43:L43,"OK")+COUNTIF(E43:L43,"Fault")),2),""))</f>
        <v/>
      </c>
      <c r="O43" s="32" t="str">
        <f>IF(OR(A43="",N43=""),"",IF(N43&gt;=PassMark,"Pass","Fail"))</f>
        <v/>
      </c>
      <c r="P43" s="45" t="n"/>
    </row>
    <row r="44">
      <c r="A44" s="39" t="n"/>
      <c r="B44" s="36" t="n"/>
      <c r="C44" s="36" t="n"/>
      <c r="D44" s="36" t="n"/>
      <c r="E44" s="45" t="n"/>
      <c r="F44" s="45" t="n"/>
      <c r="G44" s="45" t="n"/>
      <c r="H44" s="45" t="n"/>
      <c r="I44" s="45" t="n"/>
      <c r="J44" s="45" t="n"/>
      <c r="K44" s="45" t="n"/>
      <c r="L44" s="45" t="n"/>
      <c r="M44" s="31" t="str">
        <f>IF(A44="","",COUNTIF(E44:L44,"Fault"))</f>
        <v/>
      </c>
      <c r="N44" s="46" t="str">
        <f>IF(A44="","",IFERROR(ROUND(COUNTIF(E44:L44,"OK")/(COUNTIF(E44:L44,"OK")+COUNTIF(E44:L44,"Fault")),2),""))</f>
        <v/>
      </c>
      <c r="O44" s="32" t="str">
        <f>IF(OR(A44="",N44=""),"",IF(N44&gt;=PassMark,"Pass","Fail"))</f>
        <v/>
      </c>
      <c r="P44" s="45" t="n"/>
    </row>
    <row r="45">
      <c r="A45" s="39" t="n"/>
      <c r="B45" s="36" t="n"/>
      <c r="C45" s="36" t="n"/>
      <c r="D45" s="36" t="n"/>
      <c r="E45" s="45" t="n"/>
      <c r="F45" s="45" t="n"/>
      <c r="G45" s="45" t="n"/>
      <c r="H45" s="45" t="n"/>
      <c r="I45" s="45" t="n"/>
      <c r="J45" s="45" t="n"/>
      <c r="K45" s="45" t="n"/>
      <c r="L45" s="45" t="n"/>
      <c r="M45" s="31" t="str">
        <f>IF(A45="","",COUNTIF(E45:L45,"Fault"))</f>
        <v/>
      </c>
      <c r="N45" s="46" t="str">
        <f>IF(A45="","",IFERROR(ROUND(COUNTIF(E45:L45,"OK")/(COUNTIF(E45:L45,"OK")+COUNTIF(E45:L45,"Fault")),2),""))</f>
        <v/>
      </c>
      <c r="O45" s="32" t="str">
        <f>IF(OR(A45="",N45=""),"",IF(N45&gt;=PassMark,"Pass","Fail"))</f>
        <v/>
      </c>
      <c r="P45" s="45" t="n"/>
    </row>
    <row r="46">
      <c r="A46" s="39" t="n"/>
      <c r="B46" s="36" t="n"/>
      <c r="C46" s="36" t="n"/>
      <c r="D46" s="36" t="n"/>
      <c r="E46" s="45" t="n"/>
      <c r="F46" s="45" t="n"/>
      <c r="G46" s="45" t="n"/>
      <c r="H46" s="45" t="n"/>
      <c r="I46" s="45" t="n"/>
      <c r="J46" s="45" t="n"/>
      <c r="K46" s="45" t="n"/>
      <c r="L46" s="45" t="n"/>
      <c r="M46" s="31" t="str">
        <f>IF(A46="","",COUNTIF(E46:L46,"Fault"))</f>
        <v/>
      </c>
      <c r="N46" s="46" t="str">
        <f>IF(A46="","",IFERROR(ROUND(COUNTIF(E46:L46,"OK")/(COUNTIF(E46:L46,"OK")+COUNTIF(E46:L46,"Fault")),2),""))</f>
        <v/>
      </c>
      <c r="O46" s="32" t="str">
        <f>IF(OR(A46="",N46=""),"",IF(N46&gt;=PassMark,"Pass","Fail"))</f>
        <v/>
      </c>
      <c r="P46" s="45" t="n"/>
    </row>
    <row r="47">
      <c r="A47" s="39" t="n"/>
      <c r="B47" s="36" t="n"/>
      <c r="C47" s="36" t="n"/>
      <c r="D47" s="36" t="n"/>
      <c r="E47" s="45" t="n"/>
      <c r="F47" s="45" t="n"/>
      <c r="G47" s="45" t="n"/>
      <c r="H47" s="45" t="n"/>
      <c r="I47" s="45" t="n"/>
      <c r="J47" s="45" t="n"/>
      <c r="K47" s="45" t="n"/>
      <c r="L47" s="45" t="n"/>
      <c r="M47" s="31" t="str">
        <f>IF(A47="","",COUNTIF(E47:L47,"Fault"))</f>
        <v/>
      </c>
      <c r="N47" s="46" t="str">
        <f>IF(A47="","",IFERROR(ROUND(COUNTIF(E47:L47,"OK")/(COUNTIF(E47:L47,"OK")+COUNTIF(E47:L47,"Fault")),2),""))</f>
        <v/>
      </c>
      <c r="O47" s="32" t="str">
        <f>IF(OR(A47="",N47=""),"",IF(N47&gt;=PassMark,"Pass","Fail"))</f>
        <v/>
      </c>
      <c r="P47" s="45" t="n"/>
    </row>
    <row r="48">
      <c r="A48" s="39" t="n"/>
      <c r="B48" s="36" t="n"/>
      <c r="C48" s="36" t="n"/>
      <c r="D48" s="36" t="n"/>
      <c r="E48" s="45" t="n"/>
      <c r="F48" s="45" t="n"/>
      <c r="G48" s="45" t="n"/>
      <c r="H48" s="45" t="n"/>
      <c r="I48" s="45" t="n"/>
      <c r="J48" s="45" t="n"/>
      <c r="K48" s="45" t="n"/>
      <c r="L48" s="45" t="n"/>
      <c r="M48" s="31" t="str">
        <f>IF(A48="","",COUNTIF(E48:L48,"Fault"))</f>
        <v/>
      </c>
      <c r="N48" s="46" t="str">
        <f>IF(A48="","",IFERROR(ROUND(COUNTIF(E48:L48,"OK")/(COUNTIF(E48:L48,"OK")+COUNTIF(E48:L48,"Fault")),2),""))</f>
        <v/>
      </c>
      <c r="O48" s="32" t="str">
        <f>IF(OR(A48="",N48=""),"",IF(N48&gt;=PassMark,"Pass","Fail"))</f>
        <v/>
      </c>
      <c r="P48" s="45" t="n"/>
    </row>
    <row r="49">
      <c r="A49" s="39" t="n"/>
      <c r="B49" s="36" t="n"/>
      <c r="C49" s="36" t="n"/>
      <c r="D49" s="36" t="n"/>
      <c r="E49" s="45" t="n"/>
      <c r="F49" s="45" t="n"/>
      <c r="G49" s="45" t="n"/>
      <c r="H49" s="45" t="n"/>
      <c r="I49" s="45" t="n"/>
      <c r="J49" s="45" t="n"/>
      <c r="K49" s="45" t="n"/>
      <c r="L49" s="45" t="n"/>
      <c r="M49" s="31" t="str">
        <f>IF(A49="","",COUNTIF(E49:L49,"Fault"))</f>
        <v/>
      </c>
      <c r="N49" s="46" t="str">
        <f>IF(A49="","",IFERROR(ROUND(COUNTIF(E49:L49,"OK")/(COUNTIF(E49:L49,"OK")+COUNTIF(E49:L49,"Fault")),2),""))</f>
        <v/>
      </c>
      <c r="O49" s="32" t="str">
        <f>IF(OR(A49="",N49=""),"",IF(N49&gt;=PassMark,"Pass","Fail"))</f>
        <v/>
      </c>
      <c r="P49" s="45" t="n"/>
    </row>
    <row r="50">
      <c r="A50" s="39" t="n"/>
      <c r="B50" s="36" t="n"/>
      <c r="C50" s="36" t="n"/>
      <c r="D50" s="36" t="n"/>
      <c r="E50" s="45" t="n"/>
      <c r="F50" s="45" t="n"/>
      <c r="G50" s="45" t="n"/>
      <c r="H50" s="45" t="n"/>
      <c r="I50" s="45" t="n"/>
      <c r="J50" s="45" t="n"/>
      <c r="K50" s="45" t="n"/>
      <c r="L50" s="45" t="n"/>
      <c r="M50" s="31" t="str">
        <f>IF(A50="","",COUNTIF(E50:L50,"Fault"))</f>
        <v/>
      </c>
      <c r="N50" s="46" t="str">
        <f>IF(A50="","",IFERROR(ROUND(COUNTIF(E50:L50,"OK")/(COUNTIF(E50:L50,"OK")+COUNTIF(E50:L50,"Fault")),2),""))</f>
        <v/>
      </c>
      <c r="O50" s="32" t="str">
        <f>IF(OR(A50="",N50=""),"",IF(N50&gt;=PassMark,"Pass","Fail"))</f>
        <v/>
      </c>
      <c r="P50" s="45" t="n"/>
    </row>
    <row r="51">
      <c r="A51" s="39" t="n"/>
      <c r="B51" s="36" t="n"/>
      <c r="C51" s="36" t="n"/>
      <c r="D51" s="36" t="n"/>
      <c r="E51" s="45" t="n"/>
      <c r="F51" s="45" t="n"/>
      <c r="G51" s="45" t="n"/>
      <c r="H51" s="45" t="n"/>
      <c r="I51" s="45" t="n"/>
      <c r="J51" s="45" t="n"/>
      <c r="K51" s="45" t="n"/>
      <c r="L51" s="45" t="n"/>
      <c r="M51" s="31" t="str">
        <f>IF(A51="","",COUNTIF(E51:L51,"Fault"))</f>
        <v/>
      </c>
      <c r="N51" s="46" t="str">
        <f>IF(A51="","",IFERROR(ROUND(COUNTIF(E51:L51,"OK")/(COUNTIF(E51:L51,"OK")+COUNTIF(E51:L51,"Fault")),2),""))</f>
        <v/>
      </c>
      <c r="O51" s="32" t="str">
        <f>IF(OR(A51="",N51=""),"",IF(N51&gt;=PassMark,"Pass","Fail"))</f>
        <v/>
      </c>
      <c r="P51" s="45" t="n"/>
    </row>
    <row r="52">
      <c r="A52" s="39" t="n"/>
      <c r="B52" s="36" t="n"/>
      <c r="C52" s="36" t="n"/>
      <c r="D52" s="36" t="n"/>
      <c r="E52" s="45" t="n"/>
      <c r="F52" s="45" t="n"/>
      <c r="G52" s="45" t="n"/>
      <c r="H52" s="45" t="n"/>
      <c r="I52" s="45" t="n"/>
      <c r="J52" s="45" t="n"/>
      <c r="K52" s="45" t="n"/>
      <c r="L52" s="45" t="n"/>
      <c r="M52" s="31" t="str">
        <f>IF(A52="","",COUNTIF(E52:L52,"Fault"))</f>
        <v/>
      </c>
      <c r="N52" s="46" t="str">
        <f>IF(A52="","",IFERROR(ROUND(COUNTIF(E52:L52,"OK")/(COUNTIF(E52:L52,"OK")+COUNTIF(E52:L52,"Fault")),2),""))</f>
        <v/>
      </c>
      <c r="O52" s="32" t="str">
        <f>IF(OR(A52="",N52=""),"",IF(N52&gt;=PassMark,"Pass","Fail"))</f>
        <v/>
      </c>
      <c r="P52" s="45" t="n"/>
    </row>
    <row r="53">
      <c r="A53" s="39" t="n"/>
      <c r="B53" s="36" t="n"/>
      <c r="C53" s="36" t="n"/>
      <c r="D53" s="36" t="n"/>
      <c r="E53" s="45" t="n"/>
      <c r="F53" s="45" t="n"/>
      <c r="G53" s="45" t="n"/>
      <c r="H53" s="45" t="n"/>
      <c r="I53" s="45" t="n"/>
      <c r="J53" s="45" t="n"/>
      <c r="K53" s="45" t="n"/>
      <c r="L53" s="45" t="n"/>
      <c r="M53" s="31" t="str">
        <f>IF(A53="","",COUNTIF(E53:L53,"Fault"))</f>
        <v/>
      </c>
      <c r="N53" s="46" t="str">
        <f>IF(A53="","",IFERROR(ROUND(COUNTIF(E53:L53,"OK")/(COUNTIF(E53:L53,"OK")+COUNTIF(E53:L53,"Fault")),2),""))</f>
        <v/>
      </c>
      <c r="O53" s="32" t="str">
        <f>IF(OR(A53="",N53=""),"",IF(N53&gt;=PassMark,"Pass","Fail"))</f>
        <v/>
      </c>
      <c r="P53" s="45" t="n"/>
    </row>
    <row r="54">
      <c r="A54" s="39" t="n"/>
      <c r="B54" s="36" t="n"/>
      <c r="C54" s="36" t="n"/>
      <c r="D54" s="36" t="n"/>
      <c r="E54" s="45" t="n"/>
      <c r="F54" s="45" t="n"/>
      <c r="G54" s="45" t="n"/>
      <c r="H54" s="45" t="n"/>
      <c r="I54" s="45" t="n"/>
      <c r="J54" s="45" t="n"/>
      <c r="K54" s="45" t="n"/>
      <c r="L54" s="45" t="n"/>
      <c r="M54" s="31" t="str">
        <f>IF(A54="","",COUNTIF(E54:L54,"Fault"))</f>
        <v/>
      </c>
      <c r="N54" s="46" t="str">
        <f>IF(A54="","",IFERROR(ROUND(COUNTIF(E54:L54,"OK")/(COUNTIF(E54:L54,"OK")+COUNTIF(E54:L54,"Fault")),2),""))</f>
        <v/>
      </c>
      <c r="O54" s="32" t="str">
        <f>IF(OR(A54="",N54=""),"",IF(N54&gt;=PassMark,"Pass","Fail"))</f>
        <v/>
      </c>
      <c r="P54" s="45" t="n"/>
    </row>
    <row r="55">
      <c r="A55" s="39" t="n"/>
      <c r="B55" s="36" t="n"/>
      <c r="C55" s="36" t="n"/>
      <c r="D55" s="36" t="n"/>
      <c r="E55" s="45" t="n"/>
      <c r="F55" s="45" t="n"/>
      <c r="G55" s="45" t="n"/>
      <c r="H55" s="45" t="n"/>
      <c r="I55" s="45" t="n"/>
      <c r="J55" s="45" t="n"/>
      <c r="K55" s="45" t="n"/>
      <c r="L55" s="45" t="n"/>
      <c r="M55" s="31" t="str">
        <f>IF(A55="","",COUNTIF(E55:L55,"Fault"))</f>
        <v/>
      </c>
      <c r="N55" s="46" t="str">
        <f>IF(A55="","",IFERROR(ROUND(COUNTIF(E55:L55,"OK")/(COUNTIF(E55:L55,"OK")+COUNTIF(E55:L55,"Fault")),2),""))</f>
        <v/>
      </c>
      <c r="O55" s="32" t="str">
        <f>IF(OR(A55="",N55=""),"",IF(N55&gt;=PassMark,"Pass","Fail"))</f>
        <v/>
      </c>
      <c r="P55" s="45" t="n"/>
    </row>
    <row r="56">
      <c r="A56" s="39" t="n"/>
      <c r="B56" s="36" t="n"/>
      <c r="C56" s="36" t="n"/>
      <c r="D56" s="36" t="n"/>
      <c r="E56" s="45" t="n"/>
      <c r="F56" s="45" t="n"/>
      <c r="G56" s="45" t="n"/>
      <c r="H56" s="45" t="n"/>
      <c r="I56" s="45" t="n"/>
      <c r="J56" s="45" t="n"/>
      <c r="K56" s="45" t="n"/>
      <c r="L56" s="45" t="n"/>
      <c r="M56" s="31" t="str">
        <f>IF(A56="","",COUNTIF(E56:L56,"Fault"))</f>
        <v/>
      </c>
      <c r="N56" s="46" t="str">
        <f>IF(A56="","",IFERROR(ROUND(COUNTIF(E56:L56,"OK")/(COUNTIF(E56:L56,"OK")+COUNTIF(E56:L56,"Fault")),2),""))</f>
        <v/>
      </c>
      <c r="O56" s="32" t="str">
        <f>IF(OR(A56="",N56=""),"",IF(N56&gt;=PassMark,"Pass","Fail"))</f>
        <v/>
      </c>
      <c r="P56" s="45" t="n"/>
    </row>
    <row r="57">
      <c r="A57" s="39" t="n"/>
      <c r="B57" s="36" t="n"/>
      <c r="C57" s="36" t="n"/>
      <c r="D57" s="36" t="n"/>
      <c r="E57" s="45" t="n"/>
      <c r="F57" s="45" t="n"/>
      <c r="G57" s="45" t="n"/>
      <c r="H57" s="45" t="n"/>
      <c r="I57" s="45" t="n"/>
      <c r="J57" s="45" t="n"/>
      <c r="K57" s="45" t="n"/>
      <c r="L57" s="45" t="n"/>
      <c r="M57" s="31" t="str">
        <f>IF(A57="","",COUNTIF(E57:L57,"Fault"))</f>
        <v/>
      </c>
      <c r="N57" s="46" t="str">
        <f>IF(A57="","",IFERROR(ROUND(COUNTIF(E57:L57,"OK")/(COUNTIF(E57:L57,"OK")+COUNTIF(E57:L57,"Fault")),2),""))</f>
        <v/>
      </c>
      <c r="O57" s="32" t="str">
        <f>IF(OR(A57="",N57=""),"",IF(N57&gt;=PassMark,"Pass","Fail"))</f>
        <v/>
      </c>
      <c r="P57" s="45" t="n"/>
    </row>
    <row r="59">
      <c r="A59" s="47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11">
    <dataValidation sqref="A8:A57" showDropDown="0" showInputMessage="0" showErrorMessage="1" allowBlank="1" error="Enter a date, e.g. 27/10/2026." type="date" operator="greaterThan">
      <formula1>DATE(2000,1,1)</formula1>
    </dataValidation>
    <dataValidation sqref="B8:B57" showDropDown="0" showInputMessage="0" showErrorMessage="1" allowBlank="1" error="Pick a value from the list." type="list">
      <formula1>=Sites</formula1>
    </dataValidation>
    <dataValidation sqref="D8:D57" showDropDown="0" showInputMessage="0" showErrorMessage="1" allowBlank="1" error="Pick a value from the list." type="list">
      <formula1>=Staff</formula1>
    </dataValidation>
    <dataValidation sqref="E8:E57" showDropDown="0" showInputMessage="0" showErrorMessage="1" allowBlank="1" error="Pick a value from the list." type="list">
      <formula1>=L_OKFault</formula1>
    </dataValidation>
    <dataValidation sqref="F8:F57" showDropDown="0" showInputMessage="0" showErrorMessage="1" allowBlank="1" error="Pick a value from the list." type="list">
      <formula1>=L_OKFault</formula1>
    </dataValidation>
    <dataValidation sqref="G8:G57" showDropDown="0" showInputMessage="0" showErrorMessage="1" allowBlank="1" error="Pick a value from the list." type="list">
      <formula1>=L_OKFault</formula1>
    </dataValidation>
    <dataValidation sqref="H8:H57" showDropDown="0" showInputMessage="0" showErrorMessage="1" allowBlank="1" error="Pick a value from the list." type="list">
      <formula1>=L_OKFault</formula1>
    </dataValidation>
    <dataValidation sqref="I8:I57" showDropDown="0" showInputMessage="0" showErrorMessage="1" allowBlank="1" error="Pick a value from the list." type="list">
      <formula1>=L_OKFault</formula1>
    </dataValidation>
    <dataValidation sqref="J8:J57" showDropDown="0" showInputMessage="0" showErrorMessage="1" allowBlank="1" error="Pick a value from the list." type="list">
      <formula1>=L_OKFault</formula1>
    </dataValidation>
    <dataValidation sqref="K8:K57" showDropDown="0" showInputMessage="0" showErrorMessage="1" allowBlank="1" error="Pick a value from the list." type="list">
      <formula1>=L_OKFault</formula1>
    </dataValidation>
    <dataValidation sqref="L8:L57" showDropDown="0" showInputMessage="0" showErrorMessage="1" allowBlank="1" error="Pick a value from the list." type="list">
      <formula1>=L_OKFault</formula1>
    </dataValidation>
  </dataValidation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4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K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6" customWidth="1" min="3" max="3"/>
    <col width="32" customWidth="1" min="4" max="4"/>
    <col width="14" customWidth="1" min="5" max="5"/>
    <col width="11" customWidth="1" min="6" max="6"/>
    <col width="14" customWidth="1" min="7" max="7"/>
    <col width="11" customWidth="1" min="8" max="8"/>
    <col width="11" customWidth="1" min="9" max="9"/>
    <col width="10" customWidth="1" min="10" max="10"/>
    <col width="9" customWidth="1" min="11" max="11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INVOICES</t>
        </is>
      </c>
    </row>
    <row r="2" ht="16" customHeight="1">
      <c r="A2" s="4" t="n"/>
      <c r="B2" s="5" t="n"/>
      <c r="C2" s="6" t="inlineStr">
        <is>
          <t>Register - one row per invoice. Grey columns calculate themselves.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</row>
    <row r="5">
      <c r="C5" s="14" t="inlineStr">
        <is>
          <t>Enter the date paid and the invoice moves from Unpaid / Overdue to Paid.</t>
        </is>
      </c>
    </row>
    <row r="7" ht="34" customHeight="1">
      <c r="A7" s="28" t="inlineStr">
        <is>
          <t>Ref</t>
        </is>
      </c>
      <c r="B7" s="28" t="inlineStr">
        <is>
          <t>Date</t>
        </is>
      </c>
      <c r="C7" s="28" t="inlineStr">
        <is>
          <t>Client site</t>
        </is>
      </c>
      <c r="D7" s="28" t="inlineStr">
        <is>
          <t>Description</t>
        </is>
      </c>
      <c r="E7" s="28" t="inlineStr">
        <is>
          <t>Amount excl. VAT (R)</t>
        </is>
      </c>
      <c r="F7" s="28" t="inlineStr">
        <is>
          <t>VAT (R)</t>
        </is>
      </c>
      <c r="G7" s="28" t="inlineStr">
        <is>
          <t>Total incl. VAT (R)</t>
        </is>
      </c>
      <c r="H7" s="28" t="inlineStr">
        <is>
          <t>Due date</t>
        </is>
      </c>
      <c r="I7" s="28" t="inlineStr">
        <is>
          <t>Date paid</t>
        </is>
      </c>
      <c r="J7" s="28" t="inlineStr">
        <is>
          <t>Status</t>
        </is>
      </c>
      <c r="K7" s="28" t="inlineStr">
        <is>
          <t>Days overdue</t>
        </is>
      </c>
    </row>
    <row r="8">
      <c r="A8" s="32" t="str">
        <f>IF(B8="","","INV-"&amp;TEXT(ROW()-7,"000"))</f>
        <v>INV-001</v>
      </c>
      <c r="B8" s="39" t="n">
        <v>46246</v>
      </c>
      <c r="C8" s="36" t="inlineStr">
        <is>
          <t>Waterfront Office Park</t>
        </is>
      </c>
      <c r="D8" s="45" t="inlineStr">
        <is>
          <t>Carpet shampoo - hygiene bin service</t>
        </is>
      </c>
      <c r="E8" s="48" t="n">
        <v>340</v>
      </c>
      <c r="F8" s="43">
        <f>IF(E8="","",ROUND(E8*VAT,2))</f>
        <v>51.0</v>
      </c>
      <c r="G8" s="43">
        <f>IF(E8="","",E8+F8)</f>
        <v>391.0</v>
      </c>
      <c r="H8" s="38">
        <f>IF(B8="","",B8+PayDays)</f>
        <v>46276.0</v>
      </c>
      <c r="I8" s="39" t="n"/>
      <c r="J8" s="32" t="str">
        <f>IF(B8="","",IF(I8&lt;&gt;"","Paid",IF(ReportDate&gt;H8,"Overdue","Unpaid")))</f>
        <v>Overdue</v>
      </c>
      <c r="K8" s="31">
        <f>IF(B8="","",IF(AND(I8="",ReportDate&gt;H8),ReportDate-H8,0))</f>
        <v>46.0</v>
      </c>
    </row>
    <row r="9">
      <c r="A9" s="32" t="str">
        <f>IF(B9="","","INV-"&amp;TEXT(ROW()-7,"000"))</f>
        <v>INV-002</v>
      </c>
      <c r="B9" s="39" t="n">
        <v>46249</v>
      </c>
      <c r="C9" s="36" t="inlineStr">
        <is>
          <t>Waterfront Office Park</t>
        </is>
      </c>
      <c r="D9" s="45" t="inlineStr">
        <is>
          <t>Carpet shampoo - hygiene bin service</t>
        </is>
      </c>
      <c r="E9" s="48" t="n">
        <v>90</v>
      </c>
      <c r="F9" s="43">
        <f>IF(E9="","",ROUND(E9*VAT,2))</f>
        <v>13.5</v>
      </c>
      <c r="G9" s="43">
        <f>IF(E9="","",E9+F9)</f>
        <v>103.5</v>
      </c>
      <c r="H9" s="38">
        <f>IF(B9="","",B9+PayDays)</f>
        <v>46279.0</v>
      </c>
      <c r="I9" s="39" t="n">
        <v>46265</v>
      </c>
      <c r="J9" s="32" t="str">
        <f>IF(B9="","",IF(I9&lt;&gt;"","Paid",IF(ReportDate&gt;H9,"Overdue","Unpaid")))</f>
        <v>Paid</v>
      </c>
      <c r="K9" s="31">
        <f>IF(B9="","",IF(AND(I9="",ReportDate&gt;H9),ReportDate-H9,0))</f>
        <v>0.0</v>
      </c>
    </row>
    <row r="10">
      <c r="A10" s="32" t="str">
        <f>IF(B10="","","INV-"&amp;TEXT(ROW()-7,"000"))</f>
        <v>INV-003</v>
      </c>
      <c r="B10" s="39" t="n">
        <v>46253</v>
      </c>
      <c r="C10" s="36" t="inlineStr">
        <is>
          <t>Century Motors</t>
        </is>
      </c>
      <c r="D10" s="45" t="inlineStr">
        <is>
          <t>Daily office clean - night clean</t>
        </is>
      </c>
      <c r="E10" s="48" t="n">
        <v>6840</v>
      </c>
      <c r="F10" s="43">
        <f>IF(E10="","",ROUND(E10*VAT,2))</f>
        <v>1026.0</v>
      </c>
      <c r="G10" s="43">
        <f>IF(E10="","",E10+F10)</f>
        <v>7866.0</v>
      </c>
      <c r="H10" s="38">
        <f>IF(B10="","",B10+PayDays)</f>
        <v>46283.0</v>
      </c>
      <c r="I10" s="39" t="n"/>
      <c r="J10" s="32" t="str">
        <f>IF(B10="","",IF(I10&lt;&gt;"","Paid",IF(ReportDate&gt;H10,"Overdue","Unpaid")))</f>
        <v>Overdue</v>
      </c>
      <c r="K10" s="31">
        <f>IF(B10="","",IF(AND(I10="",ReportDate&gt;H10),ReportDate-H10,0))</f>
        <v>39.0</v>
      </c>
    </row>
    <row r="11">
      <c r="A11" s="32" t="str">
        <f>IF(B11="","","INV-"&amp;TEXT(ROW()-7,"000"))</f>
        <v>INV-004</v>
      </c>
      <c r="B11" s="39" t="n">
        <v>46285</v>
      </c>
      <c r="C11" s="36" t="inlineStr">
        <is>
          <t>Century Motors</t>
        </is>
      </c>
      <c r="D11" s="45" t="inlineStr">
        <is>
          <t>Window cleaning - hygiene bin service</t>
        </is>
      </c>
      <c r="E11" s="48" t="n">
        <v>990</v>
      </c>
      <c r="F11" s="43">
        <f>IF(E11="","",ROUND(E11*VAT,2))</f>
        <v>148.5</v>
      </c>
      <c r="G11" s="43">
        <f>IF(E11="","",E11+F11)</f>
        <v>1138.5</v>
      </c>
      <c r="H11" s="38">
        <f>IF(B11="","",B11+PayDays)</f>
        <v>46315.0</v>
      </c>
      <c r="I11" s="39" t="n">
        <v>46301</v>
      </c>
      <c r="J11" s="32" t="str">
        <f>IF(B11="","",IF(I11&lt;&gt;"","Paid",IF(ReportDate&gt;H11,"Overdue","Unpaid")))</f>
        <v>Paid</v>
      </c>
      <c r="K11" s="31">
        <f>IF(B11="","",IF(AND(I11="",ReportDate&gt;H11),ReportDate-H11,0))</f>
        <v>0.0</v>
      </c>
    </row>
    <row r="12">
      <c r="A12" s="32" t="str">
        <f>IF(B12="","","INV-"&amp;TEXT(ROW()-7,"000"))</f>
        <v>INV-005</v>
      </c>
      <c r="B12" s="39" t="n">
        <v>46300</v>
      </c>
      <c r="C12" s="36" t="inlineStr">
        <is>
          <t>Parow Primary School</t>
        </is>
      </c>
      <c r="D12" s="45" t="inlineStr">
        <is>
          <t>Window cleaning - night clean</t>
        </is>
      </c>
      <c r="E12" s="48" t="n">
        <v>11760</v>
      </c>
      <c r="F12" s="43">
        <f>IF(E12="","",ROUND(E12*VAT,2))</f>
        <v>1764.0</v>
      </c>
      <c r="G12" s="43">
        <f>IF(E12="","",E12+F12)</f>
        <v>13524.0</v>
      </c>
      <c r="H12" s="38">
        <f>IF(B12="","",B12+PayDays)</f>
        <v>46330.0</v>
      </c>
      <c r="I12" s="39" t="n"/>
      <c r="J12" s="32" t="str">
        <f>IF(B12="","",IF(I12&lt;&gt;"","Paid",IF(ReportDate&gt;H12,"Overdue","Unpaid")))</f>
        <v>Unpaid</v>
      </c>
      <c r="K12" s="31">
        <f>IF(B12="","",IF(AND(I12="",ReportDate&gt;H12),ReportDate-H12,0))</f>
        <v>0.0</v>
      </c>
    </row>
    <row r="13">
      <c r="A13" s="32" t="str">
        <f>IF(B13="","","INV-"&amp;TEXT(ROW()-7,"000"))</f>
        <v>INV-006</v>
      </c>
      <c r="B13" s="39" t="n">
        <v>46309</v>
      </c>
      <c r="C13" s="36" t="inlineStr">
        <is>
          <t>Bellville Medical</t>
        </is>
      </c>
      <c r="D13" s="45" t="inlineStr">
        <is>
          <t>Sanitising - daily office clean</t>
        </is>
      </c>
      <c r="E13" s="48" t="n">
        <v>2190</v>
      </c>
      <c r="F13" s="43">
        <f>IF(E13="","",ROUND(E13*VAT,2))</f>
        <v>328.5</v>
      </c>
      <c r="G13" s="43">
        <f>IF(E13="","",E13+F13)</f>
        <v>2518.5</v>
      </c>
      <c r="H13" s="38">
        <f>IF(B13="","",B13+PayDays)</f>
        <v>46339.0</v>
      </c>
      <c r="I13" s="39" t="n">
        <v>46318</v>
      </c>
      <c r="J13" s="32" t="str">
        <f>IF(B13="","",IF(I13&lt;&gt;"","Paid",IF(ReportDate&gt;H13,"Overdue","Unpaid")))</f>
        <v>Paid</v>
      </c>
      <c r="K13" s="31">
        <f>IF(B13="","",IF(AND(I13="",ReportDate&gt;H13),ReportDate-H13,0))</f>
        <v>0.0</v>
      </c>
    </row>
    <row r="14">
      <c r="A14" s="32" t="str">
        <f>IF(B14="","","INV-"&amp;TEXT(ROW()-7,"000"))</f>
        <v>INV-007</v>
      </c>
      <c r="B14" s="39" t="n">
        <v>46311</v>
      </c>
      <c r="C14" s="36" t="inlineStr">
        <is>
          <t>Parow Primary School</t>
        </is>
      </c>
      <c r="D14" s="45" t="inlineStr">
        <is>
          <t>Window cleaning - daily office clean</t>
        </is>
      </c>
      <c r="E14" s="48" t="n">
        <v>6190</v>
      </c>
      <c r="F14" s="43">
        <f>IF(E14="","",ROUND(E14*VAT,2))</f>
        <v>928.5</v>
      </c>
      <c r="G14" s="43">
        <f>IF(E14="","",E14+F14)</f>
        <v>7118.5</v>
      </c>
      <c r="H14" s="38">
        <f>IF(B14="","",B14+PayDays)</f>
        <v>46341.0</v>
      </c>
      <c r="I14" s="39" t="n">
        <v>46317</v>
      </c>
      <c r="J14" s="32" t="str">
        <f>IF(B14="","",IF(I14&lt;&gt;"","Paid",IF(ReportDate&gt;H14,"Overdue","Unpaid")))</f>
        <v>Paid</v>
      </c>
      <c r="K14" s="31">
        <f>IF(B14="","",IF(AND(I14="",ReportDate&gt;H14),ReportDate-H14,0))</f>
        <v>0.0</v>
      </c>
    </row>
    <row r="15">
      <c r="A15" s="32" t="str">
        <f>IF(B15="","","INV-"&amp;TEXT(ROW()-7,"000"))</f>
        <v>INV-008</v>
      </c>
      <c r="B15" s="39" t="n">
        <v>46314</v>
      </c>
      <c r="C15" s="36" t="inlineStr">
        <is>
          <t>Parow Primary School</t>
        </is>
      </c>
      <c r="D15" s="45" t="inlineStr">
        <is>
          <t>Sanitising - hygiene bin service</t>
        </is>
      </c>
      <c r="E15" s="48" t="n">
        <v>830</v>
      </c>
      <c r="F15" s="43">
        <f>IF(E15="","",ROUND(E15*VAT,2))</f>
        <v>124.5</v>
      </c>
      <c r="G15" s="43">
        <f>IF(E15="","",E15+F15)</f>
        <v>954.5</v>
      </c>
      <c r="H15" s="38">
        <f>IF(B15="","",B15+PayDays)</f>
        <v>46344.0</v>
      </c>
      <c r="I15" s="39" t="n"/>
      <c r="J15" s="32" t="str">
        <f>IF(B15="","",IF(I15&lt;&gt;"","Paid",IF(ReportDate&gt;H15,"Overdue","Unpaid")))</f>
        <v>Unpaid</v>
      </c>
      <c r="K15" s="31">
        <f>IF(B15="","",IF(AND(I15="",ReportDate&gt;H15),ReportDate-H15,0))</f>
        <v>0.0</v>
      </c>
    </row>
    <row r="16">
      <c r="A16" s="32" t="str">
        <f>IF(B16="","","INV-"&amp;TEXT(ROW()-7,"000"))</f>
        <v>INV-009</v>
      </c>
      <c r="B16" s="39" t="n">
        <v>46316</v>
      </c>
      <c r="C16" s="36" t="inlineStr">
        <is>
          <t>Bellville Medical</t>
        </is>
      </c>
      <c r="D16" s="45" t="inlineStr">
        <is>
          <t>Carpet shampoo - floor polishing</t>
        </is>
      </c>
      <c r="E16" s="48" t="n">
        <v>160</v>
      </c>
      <c r="F16" s="43">
        <f>IF(E16="","",ROUND(E16*VAT,2))</f>
        <v>24.0</v>
      </c>
      <c r="G16" s="43">
        <f>IF(E16="","",E16+F16)</f>
        <v>184.0</v>
      </c>
      <c r="H16" s="38">
        <f>IF(B16="","",B16+PayDays)</f>
        <v>46346.0</v>
      </c>
      <c r="I16" s="39" t="n"/>
      <c r="J16" s="32" t="str">
        <f>IF(B16="","",IF(I16&lt;&gt;"","Paid",IF(ReportDate&gt;H16,"Overdue","Unpaid")))</f>
        <v>Unpaid</v>
      </c>
      <c r="K16" s="31">
        <f>IF(B16="","",IF(AND(I16="",ReportDate&gt;H16),ReportDate-H16,0))</f>
        <v>0.0</v>
      </c>
    </row>
    <row r="17">
      <c r="A17" s="32" t="str">
        <f>IF(B17="","","INV-"&amp;TEXT(ROW()-7,"000"))</f>
        <v/>
      </c>
      <c r="B17" s="39" t="n"/>
      <c r="C17" s="36" t="n"/>
      <c r="D17" s="45" t="n"/>
      <c r="E17" s="48" t="n"/>
      <c r="F17" s="43" t="str">
        <f>IF(E17="","",ROUND(E17*VAT,2))</f>
        <v/>
      </c>
      <c r="G17" s="43" t="str">
        <f>IF(E17="","",E17+F17)</f>
        <v/>
      </c>
      <c r="H17" s="38" t="str">
        <f>IF(B17="","",B17+PayDays)</f>
        <v/>
      </c>
      <c r="I17" s="39" t="n"/>
      <c r="J17" s="32" t="str">
        <f>IF(B17="","",IF(I17&lt;&gt;"","Paid",IF(ReportDate&gt;H17,"Overdue","Unpaid")))</f>
        <v/>
      </c>
      <c r="K17" s="31" t="str">
        <f>IF(B17="","",IF(AND(I17="",ReportDate&gt;H17),ReportDate-H17,0))</f>
        <v/>
      </c>
    </row>
    <row r="18">
      <c r="A18" s="32" t="str">
        <f>IF(B18="","","INV-"&amp;TEXT(ROW()-7,"000"))</f>
        <v/>
      </c>
      <c r="B18" s="39" t="n"/>
      <c r="C18" s="36" t="n"/>
      <c r="D18" s="45" t="n"/>
      <c r="E18" s="48" t="n"/>
      <c r="F18" s="43" t="str">
        <f>IF(E18="","",ROUND(E18*VAT,2))</f>
        <v/>
      </c>
      <c r="G18" s="43" t="str">
        <f>IF(E18="","",E18+F18)</f>
        <v/>
      </c>
      <c r="H18" s="38" t="str">
        <f>IF(B18="","",B18+PayDays)</f>
        <v/>
      </c>
      <c r="I18" s="39" t="n"/>
      <c r="J18" s="32" t="str">
        <f>IF(B18="","",IF(I18&lt;&gt;"","Paid",IF(ReportDate&gt;H18,"Overdue","Unpaid")))</f>
        <v/>
      </c>
      <c r="K18" s="31" t="str">
        <f>IF(B18="","",IF(AND(I18="",ReportDate&gt;H18),ReportDate-H18,0))</f>
        <v/>
      </c>
    </row>
    <row r="19">
      <c r="A19" s="32" t="str">
        <f>IF(B19="","","INV-"&amp;TEXT(ROW()-7,"000"))</f>
        <v/>
      </c>
      <c r="B19" s="39" t="n"/>
      <c r="C19" s="36" t="n"/>
      <c r="D19" s="45" t="n"/>
      <c r="E19" s="48" t="n"/>
      <c r="F19" s="43" t="str">
        <f>IF(E19="","",ROUND(E19*VAT,2))</f>
        <v/>
      </c>
      <c r="G19" s="43" t="str">
        <f>IF(E19="","",E19+F19)</f>
        <v/>
      </c>
      <c r="H19" s="38" t="str">
        <f>IF(B19="","",B19+PayDays)</f>
        <v/>
      </c>
      <c r="I19" s="39" t="n"/>
      <c r="J19" s="32" t="str">
        <f>IF(B19="","",IF(I19&lt;&gt;"","Paid",IF(ReportDate&gt;H19,"Overdue","Unpaid")))</f>
        <v/>
      </c>
      <c r="K19" s="31" t="str">
        <f>IF(B19="","",IF(AND(I19="",ReportDate&gt;H19),ReportDate-H19,0))</f>
        <v/>
      </c>
    </row>
    <row r="20">
      <c r="A20" s="32" t="str">
        <f>IF(B20="","","INV-"&amp;TEXT(ROW()-7,"000"))</f>
        <v/>
      </c>
      <c r="B20" s="39" t="n"/>
      <c r="C20" s="36" t="n"/>
      <c r="D20" s="45" t="n"/>
      <c r="E20" s="48" t="n"/>
      <c r="F20" s="43" t="str">
        <f>IF(E20="","",ROUND(E20*VAT,2))</f>
        <v/>
      </c>
      <c r="G20" s="43" t="str">
        <f>IF(E20="","",E20+F20)</f>
        <v/>
      </c>
      <c r="H20" s="38" t="str">
        <f>IF(B20="","",B20+PayDays)</f>
        <v/>
      </c>
      <c r="I20" s="39" t="n"/>
      <c r="J20" s="32" t="str">
        <f>IF(B20="","",IF(I20&lt;&gt;"","Paid",IF(ReportDate&gt;H20,"Overdue","Unpaid")))</f>
        <v/>
      </c>
      <c r="K20" s="31" t="str">
        <f>IF(B20="","",IF(AND(I20="",ReportDate&gt;H20),ReportDate-H20,0))</f>
        <v/>
      </c>
    </row>
    <row r="21">
      <c r="A21" s="32" t="str">
        <f>IF(B21="","","INV-"&amp;TEXT(ROW()-7,"000"))</f>
        <v/>
      </c>
      <c r="B21" s="39" t="n"/>
      <c r="C21" s="36" t="n"/>
      <c r="D21" s="45" t="n"/>
      <c r="E21" s="48" t="n"/>
      <c r="F21" s="43" t="str">
        <f>IF(E21="","",ROUND(E21*VAT,2))</f>
        <v/>
      </c>
      <c r="G21" s="43" t="str">
        <f>IF(E21="","",E21+F21)</f>
        <v/>
      </c>
      <c r="H21" s="38" t="str">
        <f>IF(B21="","",B21+PayDays)</f>
        <v/>
      </c>
      <c r="I21" s="39" t="n"/>
      <c r="J21" s="32" t="str">
        <f>IF(B21="","",IF(I21&lt;&gt;"","Paid",IF(ReportDate&gt;H21,"Overdue","Unpaid")))</f>
        <v/>
      </c>
      <c r="K21" s="31" t="str">
        <f>IF(B21="","",IF(AND(I21="",ReportDate&gt;H21),ReportDate-H21,0))</f>
        <v/>
      </c>
    </row>
    <row r="22">
      <c r="A22" s="32" t="str">
        <f>IF(B22="","","INV-"&amp;TEXT(ROW()-7,"000"))</f>
        <v/>
      </c>
      <c r="B22" s="39" t="n"/>
      <c r="C22" s="36" t="n"/>
      <c r="D22" s="45" t="n"/>
      <c r="E22" s="48" t="n"/>
      <c r="F22" s="43" t="str">
        <f>IF(E22="","",ROUND(E22*VAT,2))</f>
        <v/>
      </c>
      <c r="G22" s="43" t="str">
        <f>IF(E22="","",E22+F22)</f>
        <v/>
      </c>
      <c r="H22" s="38" t="str">
        <f>IF(B22="","",B22+PayDays)</f>
        <v/>
      </c>
      <c r="I22" s="39" t="n"/>
      <c r="J22" s="32" t="str">
        <f>IF(B22="","",IF(I22&lt;&gt;"","Paid",IF(ReportDate&gt;H22,"Overdue","Unpaid")))</f>
        <v/>
      </c>
      <c r="K22" s="31" t="str">
        <f>IF(B22="","",IF(AND(I22="",ReportDate&gt;H22),ReportDate-H22,0))</f>
        <v/>
      </c>
    </row>
    <row r="23">
      <c r="A23" s="32" t="str">
        <f>IF(B23="","","INV-"&amp;TEXT(ROW()-7,"000"))</f>
        <v/>
      </c>
      <c r="B23" s="39" t="n"/>
      <c r="C23" s="36" t="n"/>
      <c r="D23" s="45" t="n"/>
      <c r="E23" s="48" t="n"/>
      <c r="F23" s="43" t="str">
        <f>IF(E23="","",ROUND(E23*VAT,2))</f>
        <v/>
      </c>
      <c r="G23" s="43" t="str">
        <f>IF(E23="","",E23+F23)</f>
        <v/>
      </c>
      <c r="H23" s="38" t="str">
        <f>IF(B23="","",B23+PayDays)</f>
        <v/>
      </c>
      <c r="I23" s="39" t="n"/>
      <c r="J23" s="32" t="str">
        <f>IF(B23="","",IF(I23&lt;&gt;"","Paid",IF(ReportDate&gt;H23,"Overdue","Unpaid")))</f>
        <v/>
      </c>
      <c r="K23" s="31" t="str">
        <f>IF(B23="","",IF(AND(I23="",ReportDate&gt;H23),ReportDate-H23,0))</f>
        <v/>
      </c>
    </row>
    <row r="24">
      <c r="A24" s="32" t="str">
        <f>IF(B24="","","INV-"&amp;TEXT(ROW()-7,"000"))</f>
        <v/>
      </c>
      <c r="B24" s="39" t="n"/>
      <c r="C24" s="36" t="n"/>
      <c r="D24" s="45" t="n"/>
      <c r="E24" s="48" t="n"/>
      <c r="F24" s="43" t="str">
        <f>IF(E24="","",ROUND(E24*VAT,2))</f>
        <v/>
      </c>
      <c r="G24" s="43" t="str">
        <f>IF(E24="","",E24+F24)</f>
        <v/>
      </c>
      <c r="H24" s="38" t="str">
        <f>IF(B24="","",B24+PayDays)</f>
        <v/>
      </c>
      <c r="I24" s="39" t="n"/>
      <c r="J24" s="32" t="str">
        <f>IF(B24="","",IF(I24&lt;&gt;"","Paid",IF(ReportDate&gt;H24,"Overdue","Unpaid")))</f>
        <v/>
      </c>
      <c r="K24" s="31" t="str">
        <f>IF(B24="","",IF(AND(I24="",ReportDate&gt;H24),ReportDate-H24,0))</f>
        <v/>
      </c>
    </row>
    <row r="25">
      <c r="A25" s="32" t="str">
        <f>IF(B25="","","INV-"&amp;TEXT(ROW()-7,"000"))</f>
        <v/>
      </c>
      <c r="B25" s="39" t="n"/>
      <c r="C25" s="36" t="n"/>
      <c r="D25" s="45" t="n"/>
      <c r="E25" s="48" t="n"/>
      <c r="F25" s="43" t="str">
        <f>IF(E25="","",ROUND(E25*VAT,2))</f>
        <v/>
      </c>
      <c r="G25" s="43" t="str">
        <f>IF(E25="","",E25+F25)</f>
        <v/>
      </c>
      <c r="H25" s="38" t="str">
        <f>IF(B25="","",B25+PayDays)</f>
        <v/>
      </c>
      <c r="I25" s="39" t="n"/>
      <c r="J25" s="32" t="str">
        <f>IF(B25="","",IF(I25&lt;&gt;"","Paid",IF(ReportDate&gt;H25,"Overdue","Unpaid")))</f>
        <v/>
      </c>
      <c r="K25" s="31" t="str">
        <f>IF(B25="","",IF(AND(I25="",ReportDate&gt;H25),ReportDate-H25,0))</f>
        <v/>
      </c>
    </row>
    <row r="26">
      <c r="A26" s="32" t="str">
        <f>IF(B26="","","INV-"&amp;TEXT(ROW()-7,"000"))</f>
        <v/>
      </c>
      <c r="B26" s="39" t="n"/>
      <c r="C26" s="36" t="n"/>
      <c r="D26" s="45" t="n"/>
      <c r="E26" s="48" t="n"/>
      <c r="F26" s="43" t="str">
        <f>IF(E26="","",ROUND(E26*VAT,2))</f>
        <v/>
      </c>
      <c r="G26" s="43" t="str">
        <f>IF(E26="","",E26+F26)</f>
        <v/>
      </c>
      <c r="H26" s="38" t="str">
        <f>IF(B26="","",B26+PayDays)</f>
        <v/>
      </c>
      <c r="I26" s="39" t="n"/>
      <c r="J26" s="32" t="str">
        <f>IF(B26="","",IF(I26&lt;&gt;"","Paid",IF(ReportDate&gt;H26,"Overdue","Unpaid")))</f>
        <v/>
      </c>
      <c r="K26" s="31" t="str">
        <f>IF(B26="","",IF(AND(I26="",ReportDate&gt;H26),ReportDate-H26,0))</f>
        <v/>
      </c>
    </row>
    <row r="27">
      <c r="A27" s="32" t="str">
        <f>IF(B27="","","INV-"&amp;TEXT(ROW()-7,"000"))</f>
        <v/>
      </c>
      <c r="B27" s="39" t="n"/>
      <c r="C27" s="36" t="n"/>
      <c r="D27" s="45" t="n"/>
      <c r="E27" s="48" t="n"/>
      <c r="F27" s="43" t="str">
        <f>IF(E27="","",ROUND(E27*VAT,2))</f>
        <v/>
      </c>
      <c r="G27" s="43" t="str">
        <f>IF(E27="","",E27+F27)</f>
        <v/>
      </c>
      <c r="H27" s="38" t="str">
        <f>IF(B27="","",B27+PayDays)</f>
        <v/>
      </c>
      <c r="I27" s="39" t="n"/>
      <c r="J27" s="32" t="str">
        <f>IF(B27="","",IF(I27&lt;&gt;"","Paid",IF(ReportDate&gt;H27,"Overdue","Unpaid")))</f>
        <v/>
      </c>
      <c r="K27" s="31" t="str">
        <f>IF(B27="","",IF(AND(I27="",ReportDate&gt;H27),ReportDate-H27,0))</f>
        <v/>
      </c>
    </row>
    <row r="28">
      <c r="A28" s="32" t="str">
        <f>IF(B28="","","INV-"&amp;TEXT(ROW()-7,"000"))</f>
        <v/>
      </c>
      <c r="B28" s="39" t="n"/>
      <c r="C28" s="36" t="n"/>
      <c r="D28" s="45" t="n"/>
      <c r="E28" s="48" t="n"/>
      <c r="F28" s="43" t="str">
        <f>IF(E28="","",ROUND(E28*VAT,2))</f>
        <v/>
      </c>
      <c r="G28" s="43" t="str">
        <f>IF(E28="","",E28+F28)</f>
        <v/>
      </c>
      <c r="H28" s="38" t="str">
        <f>IF(B28="","",B28+PayDays)</f>
        <v/>
      </c>
      <c r="I28" s="39" t="n"/>
      <c r="J28" s="32" t="str">
        <f>IF(B28="","",IF(I28&lt;&gt;"","Paid",IF(ReportDate&gt;H28,"Overdue","Unpaid")))</f>
        <v/>
      </c>
      <c r="K28" s="31" t="str">
        <f>IF(B28="","",IF(AND(I28="",ReportDate&gt;H28),ReportDate-H28,0))</f>
        <v/>
      </c>
    </row>
    <row r="29">
      <c r="A29" s="32" t="str">
        <f>IF(B29="","","INV-"&amp;TEXT(ROW()-7,"000"))</f>
        <v/>
      </c>
      <c r="B29" s="39" t="n"/>
      <c r="C29" s="36" t="n"/>
      <c r="D29" s="45" t="n"/>
      <c r="E29" s="48" t="n"/>
      <c r="F29" s="43" t="str">
        <f>IF(E29="","",ROUND(E29*VAT,2))</f>
        <v/>
      </c>
      <c r="G29" s="43" t="str">
        <f>IF(E29="","",E29+F29)</f>
        <v/>
      </c>
      <c r="H29" s="38" t="str">
        <f>IF(B29="","",B29+PayDays)</f>
        <v/>
      </c>
      <c r="I29" s="39" t="n"/>
      <c r="J29" s="32" t="str">
        <f>IF(B29="","",IF(I29&lt;&gt;"","Paid",IF(ReportDate&gt;H29,"Overdue","Unpaid")))</f>
        <v/>
      </c>
      <c r="K29" s="31" t="str">
        <f>IF(B29="","",IF(AND(I29="",ReportDate&gt;H29),ReportDate-H29,0))</f>
        <v/>
      </c>
    </row>
    <row r="30">
      <c r="A30" s="32" t="str">
        <f>IF(B30="","","INV-"&amp;TEXT(ROW()-7,"000"))</f>
        <v/>
      </c>
      <c r="B30" s="39" t="n"/>
      <c r="C30" s="36" t="n"/>
      <c r="D30" s="45" t="n"/>
      <c r="E30" s="48" t="n"/>
      <c r="F30" s="43" t="str">
        <f>IF(E30="","",ROUND(E30*VAT,2))</f>
        <v/>
      </c>
      <c r="G30" s="43" t="str">
        <f>IF(E30="","",E30+F30)</f>
        <v/>
      </c>
      <c r="H30" s="38" t="str">
        <f>IF(B30="","",B30+PayDays)</f>
        <v/>
      </c>
      <c r="I30" s="39" t="n"/>
      <c r="J30" s="32" t="str">
        <f>IF(B30="","",IF(I30&lt;&gt;"","Paid",IF(ReportDate&gt;H30,"Overdue","Unpaid")))</f>
        <v/>
      </c>
      <c r="K30" s="31" t="str">
        <f>IF(B30="","",IF(AND(I30="",ReportDate&gt;H30),ReportDate-H30,0))</f>
        <v/>
      </c>
    </row>
    <row r="31">
      <c r="A31" s="32" t="str">
        <f>IF(B31="","","INV-"&amp;TEXT(ROW()-7,"000"))</f>
        <v/>
      </c>
      <c r="B31" s="39" t="n"/>
      <c r="C31" s="36" t="n"/>
      <c r="D31" s="45" t="n"/>
      <c r="E31" s="48" t="n"/>
      <c r="F31" s="43" t="str">
        <f>IF(E31="","",ROUND(E31*VAT,2))</f>
        <v/>
      </c>
      <c r="G31" s="43" t="str">
        <f>IF(E31="","",E31+F31)</f>
        <v/>
      </c>
      <c r="H31" s="38" t="str">
        <f>IF(B31="","",B31+PayDays)</f>
        <v/>
      </c>
      <c r="I31" s="39" t="n"/>
      <c r="J31" s="32" t="str">
        <f>IF(B31="","",IF(I31&lt;&gt;"","Paid",IF(ReportDate&gt;H31,"Overdue","Unpaid")))</f>
        <v/>
      </c>
      <c r="K31" s="31" t="str">
        <f>IF(B31="","",IF(AND(I31="",ReportDate&gt;H31),ReportDate-H31,0))</f>
        <v/>
      </c>
    </row>
    <row r="32">
      <c r="A32" s="32" t="str">
        <f>IF(B32="","","INV-"&amp;TEXT(ROW()-7,"000"))</f>
        <v/>
      </c>
      <c r="B32" s="39" t="n"/>
      <c r="C32" s="36" t="n"/>
      <c r="D32" s="45" t="n"/>
      <c r="E32" s="48" t="n"/>
      <c r="F32" s="43" t="str">
        <f>IF(E32="","",ROUND(E32*VAT,2))</f>
        <v/>
      </c>
      <c r="G32" s="43" t="str">
        <f>IF(E32="","",E32+F32)</f>
        <v/>
      </c>
      <c r="H32" s="38" t="str">
        <f>IF(B32="","",B32+PayDays)</f>
        <v/>
      </c>
      <c r="I32" s="39" t="n"/>
      <c r="J32" s="32" t="str">
        <f>IF(B32="","",IF(I32&lt;&gt;"","Paid",IF(ReportDate&gt;H32,"Overdue","Unpaid")))</f>
        <v/>
      </c>
      <c r="K32" s="31" t="str">
        <f>IF(B32="","",IF(AND(I32="",ReportDate&gt;H32),ReportDate-H32,0))</f>
        <v/>
      </c>
    </row>
    <row r="33">
      <c r="A33" s="32" t="str">
        <f>IF(B33="","","INV-"&amp;TEXT(ROW()-7,"000"))</f>
        <v/>
      </c>
      <c r="B33" s="39" t="n"/>
      <c r="C33" s="36" t="n"/>
      <c r="D33" s="45" t="n"/>
      <c r="E33" s="48" t="n"/>
      <c r="F33" s="43" t="str">
        <f>IF(E33="","",ROUND(E33*VAT,2))</f>
        <v/>
      </c>
      <c r="G33" s="43" t="str">
        <f>IF(E33="","",E33+F33)</f>
        <v/>
      </c>
      <c r="H33" s="38" t="str">
        <f>IF(B33="","",B33+PayDays)</f>
        <v/>
      </c>
      <c r="I33" s="39" t="n"/>
      <c r="J33" s="32" t="str">
        <f>IF(B33="","",IF(I33&lt;&gt;"","Paid",IF(ReportDate&gt;H33,"Overdue","Unpaid")))</f>
        <v/>
      </c>
      <c r="K33" s="31" t="str">
        <f>IF(B33="","",IF(AND(I33="",ReportDate&gt;H33),ReportDate-H33,0))</f>
        <v/>
      </c>
    </row>
    <row r="34">
      <c r="A34" s="32" t="str">
        <f>IF(B34="","","INV-"&amp;TEXT(ROW()-7,"000"))</f>
        <v/>
      </c>
      <c r="B34" s="39" t="n"/>
      <c r="C34" s="36" t="n"/>
      <c r="D34" s="45" t="n"/>
      <c r="E34" s="48" t="n"/>
      <c r="F34" s="43" t="str">
        <f>IF(E34="","",ROUND(E34*VAT,2))</f>
        <v/>
      </c>
      <c r="G34" s="43" t="str">
        <f>IF(E34="","",E34+F34)</f>
        <v/>
      </c>
      <c r="H34" s="38" t="str">
        <f>IF(B34="","",B34+PayDays)</f>
        <v/>
      </c>
      <c r="I34" s="39" t="n"/>
      <c r="J34" s="32" t="str">
        <f>IF(B34="","",IF(I34&lt;&gt;"","Paid",IF(ReportDate&gt;H34,"Overdue","Unpaid")))</f>
        <v/>
      </c>
      <c r="K34" s="31" t="str">
        <f>IF(B34="","",IF(AND(I34="",ReportDate&gt;H34),ReportDate-H34,0))</f>
        <v/>
      </c>
    </row>
    <row r="35">
      <c r="A35" s="32" t="str">
        <f>IF(B35="","","INV-"&amp;TEXT(ROW()-7,"000"))</f>
        <v/>
      </c>
      <c r="B35" s="39" t="n"/>
      <c r="C35" s="36" t="n"/>
      <c r="D35" s="45" t="n"/>
      <c r="E35" s="48" t="n"/>
      <c r="F35" s="43" t="str">
        <f>IF(E35="","",ROUND(E35*VAT,2))</f>
        <v/>
      </c>
      <c r="G35" s="43" t="str">
        <f>IF(E35="","",E35+F35)</f>
        <v/>
      </c>
      <c r="H35" s="38" t="str">
        <f>IF(B35="","",B35+PayDays)</f>
        <v/>
      </c>
      <c r="I35" s="39" t="n"/>
      <c r="J35" s="32" t="str">
        <f>IF(B35="","",IF(I35&lt;&gt;"","Paid",IF(ReportDate&gt;H35,"Overdue","Unpaid")))</f>
        <v/>
      </c>
      <c r="K35" s="31" t="str">
        <f>IF(B35="","",IF(AND(I35="",ReportDate&gt;H35),ReportDate-H35,0))</f>
        <v/>
      </c>
    </row>
    <row r="36">
      <c r="A36" s="32" t="str">
        <f>IF(B36="","","INV-"&amp;TEXT(ROW()-7,"000"))</f>
        <v/>
      </c>
      <c r="B36" s="39" t="n"/>
      <c r="C36" s="36" t="n"/>
      <c r="D36" s="45" t="n"/>
      <c r="E36" s="48" t="n"/>
      <c r="F36" s="43" t="str">
        <f>IF(E36="","",ROUND(E36*VAT,2))</f>
        <v/>
      </c>
      <c r="G36" s="43" t="str">
        <f>IF(E36="","",E36+F36)</f>
        <v/>
      </c>
      <c r="H36" s="38" t="str">
        <f>IF(B36="","",B36+PayDays)</f>
        <v/>
      </c>
      <c r="I36" s="39" t="n"/>
      <c r="J36" s="32" t="str">
        <f>IF(B36="","",IF(I36&lt;&gt;"","Paid",IF(ReportDate&gt;H36,"Overdue","Unpaid")))</f>
        <v/>
      </c>
      <c r="K36" s="31" t="str">
        <f>IF(B36="","",IF(AND(I36="",ReportDate&gt;H36),ReportDate-H36,0))</f>
        <v/>
      </c>
    </row>
    <row r="37">
      <c r="A37" s="32" t="str">
        <f>IF(B37="","","INV-"&amp;TEXT(ROW()-7,"000"))</f>
        <v/>
      </c>
      <c r="B37" s="39" t="n"/>
      <c r="C37" s="36" t="n"/>
      <c r="D37" s="45" t="n"/>
      <c r="E37" s="48" t="n"/>
      <c r="F37" s="43" t="str">
        <f>IF(E37="","",ROUND(E37*VAT,2))</f>
        <v/>
      </c>
      <c r="G37" s="43" t="str">
        <f>IF(E37="","",E37+F37)</f>
        <v/>
      </c>
      <c r="H37" s="38" t="str">
        <f>IF(B37="","",B37+PayDays)</f>
        <v/>
      </c>
      <c r="I37" s="39" t="n"/>
      <c r="J37" s="32" t="str">
        <f>IF(B37="","",IF(I37&lt;&gt;"","Paid",IF(ReportDate&gt;H37,"Overdue","Unpaid")))</f>
        <v/>
      </c>
      <c r="K37" s="31" t="str">
        <f>IF(B37="","",IF(AND(I37="",ReportDate&gt;H37),ReportDate-H37,0))</f>
        <v/>
      </c>
    </row>
    <row r="38">
      <c r="A38" s="32" t="str">
        <f>IF(B38="","","INV-"&amp;TEXT(ROW()-7,"000"))</f>
        <v/>
      </c>
      <c r="B38" s="39" t="n"/>
      <c r="C38" s="36" t="n"/>
      <c r="D38" s="45" t="n"/>
      <c r="E38" s="48" t="n"/>
      <c r="F38" s="43" t="str">
        <f>IF(E38="","",ROUND(E38*VAT,2))</f>
        <v/>
      </c>
      <c r="G38" s="43" t="str">
        <f>IF(E38="","",E38+F38)</f>
        <v/>
      </c>
      <c r="H38" s="38" t="str">
        <f>IF(B38="","",B38+PayDays)</f>
        <v/>
      </c>
      <c r="I38" s="39" t="n"/>
      <c r="J38" s="32" t="str">
        <f>IF(B38="","",IF(I38&lt;&gt;"","Paid",IF(ReportDate&gt;H38,"Overdue","Unpaid")))</f>
        <v/>
      </c>
      <c r="K38" s="31" t="str">
        <f>IF(B38="","",IF(AND(I38="",ReportDate&gt;H38),ReportDate-H38,0))</f>
        <v/>
      </c>
    </row>
    <row r="39">
      <c r="A39" s="32" t="str">
        <f>IF(B39="","","INV-"&amp;TEXT(ROW()-7,"000"))</f>
        <v/>
      </c>
      <c r="B39" s="39" t="n"/>
      <c r="C39" s="36" t="n"/>
      <c r="D39" s="45" t="n"/>
      <c r="E39" s="48" t="n"/>
      <c r="F39" s="43" t="str">
        <f>IF(E39="","",ROUND(E39*VAT,2))</f>
        <v/>
      </c>
      <c r="G39" s="43" t="str">
        <f>IF(E39="","",E39+F39)</f>
        <v/>
      </c>
      <c r="H39" s="38" t="str">
        <f>IF(B39="","",B39+PayDays)</f>
        <v/>
      </c>
      <c r="I39" s="39" t="n"/>
      <c r="J39" s="32" t="str">
        <f>IF(B39="","",IF(I39&lt;&gt;"","Paid",IF(ReportDate&gt;H39,"Overdue","Unpaid")))</f>
        <v/>
      </c>
      <c r="K39" s="31" t="str">
        <f>IF(B39="","",IF(AND(I39="",ReportDate&gt;H39),ReportDate-H39,0))</f>
        <v/>
      </c>
    </row>
    <row r="40">
      <c r="A40" s="32" t="str">
        <f>IF(B40="","","INV-"&amp;TEXT(ROW()-7,"000"))</f>
        <v/>
      </c>
      <c r="B40" s="39" t="n"/>
      <c r="C40" s="36" t="n"/>
      <c r="D40" s="45" t="n"/>
      <c r="E40" s="48" t="n"/>
      <c r="F40" s="43" t="str">
        <f>IF(E40="","",ROUND(E40*VAT,2))</f>
        <v/>
      </c>
      <c r="G40" s="43" t="str">
        <f>IF(E40="","",E40+F40)</f>
        <v/>
      </c>
      <c r="H40" s="38" t="str">
        <f>IF(B40="","",B40+PayDays)</f>
        <v/>
      </c>
      <c r="I40" s="39" t="n"/>
      <c r="J40" s="32" t="str">
        <f>IF(B40="","",IF(I40&lt;&gt;"","Paid",IF(ReportDate&gt;H40,"Overdue","Unpaid")))</f>
        <v/>
      </c>
      <c r="K40" s="31" t="str">
        <f>IF(B40="","",IF(AND(I40="",ReportDate&gt;H40),ReportDate-H40,0))</f>
        <v/>
      </c>
    </row>
    <row r="41">
      <c r="A41" s="32" t="str">
        <f>IF(B41="","","INV-"&amp;TEXT(ROW()-7,"000"))</f>
        <v/>
      </c>
      <c r="B41" s="39" t="n"/>
      <c r="C41" s="36" t="n"/>
      <c r="D41" s="45" t="n"/>
      <c r="E41" s="48" t="n"/>
      <c r="F41" s="43" t="str">
        <f>IF(E41="","",ROUND(E41*VAT,2))</f>
        <v/>
      </c>
      <c r="G41" s="43" t="str">
        <f>IF(E41="","",E41+F41)</f>
        <v/>
      </c>
      <c r="H41" s="38" t="str">
        <f>IF(B41="","",B41+PayDays)</f>
        <v/>
      </c>
      <c r="I41" s="39" t="n"/>
      <c r="J41" s="32" t="str">
        <f>IF(B41="","",IF(I41&lt;&gt;"","Paid",IF(ReportDate&gt;H41,"Overdue","Unpaid")))</f>
        <v/>
      </c>
      <c r="K41" s="31" t="str">
        <f>IF(B41="","",IF(AND(I41="",ReportDate&gt;H41),ReportDate-H41,0))</f>
        <v/>
      </c>
    </row>
    <row r="42">
      <c r="A42" s="32" t="str">
        <f>IF(B42="","","INV-"&amp;TEXT(ROW()-7,"000"))</f>
        <v/>
      </c>
      <c r="B42" s="39" t="n"/>
      <c r="C42" s="36" t="n"/>
      <c r="D42" s="45" t="n"/>
      <c r="E42" s="48" t="n"/>
      <c r="F42" s="43" t="str">
        <f>IF(E42="","",ROUND(E42*VAT,2))</f>
        <v/>
      </c>
      <c r="G42" s="43" t="str">
        <f>IF(E42="","",E42+F42)</f>
        <v/>
      </c>
      <c r="H42" s="38" t="str">
        <f>IF(B42="","",B42+PayDays)</f>
        <v/>
      </c>
      <c r="I42" s="39" t="n"/>
      <c r="J42" s="32" t="str">
        <f>IF(B42="","",IF(I42&lt;&gt;"","Paid",IF(ReportDate&gt;H42,"Overdue","Unpaid")))</f>
        <v/>
      </c>
      <c r="K42" s="31" t="str">
        <f>IF(B42="","",IF(AND(I42="",ReportDate&gt;H42),ReportDate-H42,0))</f>
        <v/>
      </c>
    </row>
    <row r="43">
      <c r="A43" s="32" t="str">
        <f>IF(B43="","","INV-"&amp;TEXT(ROW()-7,"000"))</f>
        <v/>
      </c>
      <c r="B43" s="39" t="n"/>
      <c r="C43" s="36" t="n"/>
      <c r="D43" s="45" t="n"/>
      <c r="E43" s="48" t="n"/>
      <c r="F43" s="43" t="str">
        <f>IF(E43="","",ROUND(E43*VAT,2))</f>
        <v/>
      </c>
      <c r="G43" s="43" t="str">
        <f>IF(E43="","",E43+F43)</f>
        <v/>
      </c>
      <c r="H43" s="38" t="str">
        <f>IF(B43="","",B43+PayDays)</f>
        <v/>
      </c>
      <c r="I43" s="39" t="n"/>
      <c r="J43" s="32" t="str">
        <f>IF(B43="","",IF(I43&lt;&gt;"","Paid",IF(ReportDate&gt;H43,"Overdue","Unpaid")))</f>
        <v/>
      </c>
      <c r="K43" s="31" t="str">
        <f>IF(B43="","",IF(AND(I43="",ReportDate&gt;H43),ReportDate-H43,0))</f>
        <v/>
      </c>
    </row>
    <row r="44">
      <c r="A44" s="32" t="str">
        <f>IF(B44="","","INV-"&amp;TEXT(ROW()-7,"000"))</f>
        <v/>
      </c>
      <c r="B44" s="39" t="n"/>
      <c r="C44" s="36" t="n"/>
      <c r="D44" s="45" t="n"/>
      <c r="E44" s="48" t="n"/>
      <c r="F44" s="43" t="str">
        <f>IF(E44="","",ROUND(E44*VAT,2))</f>
        <v/>
      </c>
      <c r="G44" s="43" t="str">
        <f>IF(E44="","",E44+F44)</f>
        <v/>
      </c>
      <c r="H44" s="38" t="str">
        <f>IF(B44="","",B44+PayDays)</f>
        <v/>
      </c>
      <c r="I44" s="39" t="n"/>
      <c r="J44" s="32" t="str">
        <f>IF(B44="","",IF(I44&lt;&gt;"","Paid",IF(ReportDate&gt;H44,"Overdue","Unpaid")))</f>
        <v/>
      </c>
      <c r="K44" s="31" t="str">
        <f>IF(B44="","",IF(AND(I44="",ReportDate&gt;H44),ReportDate-H44,0))</f>
        <v/>
      </c>
    </row>
    <row r="45">
      <c r="A45" s="32" t="str">
        <f>IF(B45="","","INV-"&amp;TEXT(ROW()-7,"000"))</f>
        <v/>
      </c>
      <c r="B45" s="39" t="n"/>
      <c r="C45" s="36" t="n"/>
      <c r="D45" s="45" t="n"/>
      <c r="E45" s="48" t="n"/>
      <c r="F45" s="43" t="str">
        <f>IF(E45="","",ROUND(E45*VAT,2))</f>
        <v/>
      </c>
      <c r="G45" s="43" t="str">
        <f>IF(E45="","",E45+F45)</f>
        <v/>
      </c>
      <c r="H45" s="38" t="str">
        <f>IF(B45="","",B45+PayDays)</f>
        <v/>
      </c>
      <c r="I45" s="39" t="n"/>
      <c r="J45" s="32" t="str">
        <f>IF(B45="","",IF(I45&lt;&gt;"","Paid",IF(ReportDate&gt;H45,"Overdue","Unpaid")))</f>
        <v/>
      </c>
      <c r="K45" s="31" t="str">
        <f>IF(B45="","",IF(AND(I45="",ReportDate&gt;H45),ReportDate-H45,0))</f>
        <v/>
      </c>
    </row>
    <row r="46">
      <c r="A46" s="32" t="str">
        <f>IF(B46="","","INV-"&amp;TEXT(ROW()-7,"000"))</f>
        <v/>
      </c>
      <c r="B46" s="39" t="n"/>
      <c r="C46" s="36" t="n"/>
      <c r="D46" s="45" t="n"/>
      <c r="E46" s="48" t="n"/>
      <c r="F46" s="43" t="str">
        <f>IF(E46="","",ROUND(E46*VAT,2))</f>
        <v/>
      </c>
      <c r="G46" s="43" t="str">
        <f>IF(E46="","",E46+F46)</f>
        <v/>
      </c>
      <c r="H46" s="38" t="str">
        <f>IF(B46="","",B46+PayDays)</f>
        <v/>
      </c>
      <c r="I46" s="39" t="n"/>
      <c r="J46" s="32" t="str">
        <f>IF(B46="","",IF(I46&lt;&gt;"","Paid",IF(ReportDate&gt;H46,"Overdue","Unpaid")))</f>
        <v/>
      </c>
      <c r="K46" s="31" t="str">
        <f>IF(B46="","",IF(AND(I46="",ReportDate&gt;H46),ReportDate-H46,0))</f>
        <v/>
      </c>
    </row>
    <row r="47">
      <c r="A47" s="32" t="str">
        <f>IF(B47="","","INV-"&amp;TEXT(ROW()-7,"000"))</f>
        <v/>
      </c>
      <c r="B47" s="39" t="n"/>
      <c r="C47" s="36" t="n"/>
      <c r="D47" s="45" t="n"/>
      <c r="E47" s="48" t="n"/>
      <c r="F47" s="43" t="str">
        <f>IF(E47="","",ROUND(E47*VAT,2))</f>
        <v/>
      </c>
      <c r="G47" s="43" t="str">
        <f>IF(E47="","",E47+F47)</f>
        <v/>
      </c>
      <c r="H47" s="38" t="str">
        <f>IF(B47="","",B47+PayDays)</f>
        <v/>
      </c>
      <c r="I47" s="39" t="n"/>
      <c r="J47" s="32" t="str">
        <f>IF(B47="","",IF(I47&lt;&gt;"","Paid",IF(ReportDate&gt;H47,"Overdue","Unpaid")))</f>
        <v/>
      </c>
      <c r="K47" s="31" t="str">
        <f>IF(B47="","",IF(AND(I47="",ReportDate&gt;H47),ReportDate-H47,0))</f>
        <v/>
      </c>
    </row>
    <row r="48">
      <c r="A48" s="32" t="str">
        <f>IF(B48="","","INV-"&amp;TEXT(ROW()-7,"000"))</f>
        <v/>
      </c>
      <c r="B48" s="39" t="n"/>
      <c r="C48" s="36" t="n"/>
      <c r="D48" s="45" t="n"/>
      <c r="E48" s="48" t="n"/>
      <c r="F48" s="43" t="str">
        <f>IF(E48="","",ROUND(E48*VAT,2))</f>
        <v/>
      </c>
      <c r="G48" s="43" t="str">
        <f>IF(E48="","",E48+F48)</f>
        <v/>
      </c>
      <c r="H48" s="38" t="str">
        <f>IF(B48="","",B48+PayDays)</f>
        <v/>
      </c>
      <c r="I48" s="39" t="n"/>
      <c r="J48" s="32" t="str">
        <f>IF(B48="","",IF(I48&lt;&gt;"","Paid",IF(ReportDate&gt;H48,"Overdue","Unpaid")))</f>
        <v/>
      </c>
      <c r="K48" s="31" t="str">
        <f>IF(B48="","",IF(AND(I48="",ReportDate&gt;H48),ReportDate-H48,0))</f>
        <v/>
      </c>
    </row>
    <row r="49">
      <c r="A49" s="32" t="str">
        <f>IF(B49="","","INV-"&amp;TEXT(ROW()-7,"000"))</f>
        <v/>
      </c>
      <c r="B49" s="39" t="n"/>
      <c r="C49" s="36" t="n"/>
      <c r="D49" s="45" t="n"/>
      <c r="E49" s="48" t="n"/>
      <c r="F49" s="43" t="str">
        <f>IF(E49="","",ROUND(E49*VAT,2))</f>
        <v/>
      </c>
      <c r="G49" s="43" t="str">
        <f>IF(E49="","",E49+F49)</f>
        <v/>
      </c>
      <c r="H49" s="38" t="str">
        <f>IF(B49="","",B49+PayDays)</f>
        <v/>
      </c>
      <c r="I49" s="39" t="n"/>
      <c r="J49" s="32" t="str">
        <f>IF(B49="","",IF(I49&lt;&gt;"","Paid",IF(ReportDate&gt;H49,"Overdue","Unpaid")))</f>
        <v/>
      </c>
      <c r="K49" s="31" t="str">
        <f>IF(B49="","",IF(AND(I49="",ReportDate&gt;H49),ReportDate-H49,0))</f>
        <v/>
      </c>
    </row>
    <row r="50">
      <c r="A50" s="32" t="str">
        <f>IF(B50="","","INV-"&amp;TEXT(ROW()-7,"000"))</f>
        <v/>
      </c>
      <c r="B50" s="39" t="n"/>
      <c r="C50" s="36" t="n"/>
      <c r="D50" s="45" t="n"/>
      <c r="E50" s="48" t="n"/>
      <c r="F50" s="43" t="str">
        <f>IF(E50="","",ROUND(E50*VAT,2))</f>
        <v/>
      </c>
      <c r="G50" s="43" t="str">
        <f>IF(E50="","",E50+F50)</f>
        <v/>
      </c>
      <c r="H50" s="38" t="str">
        <f>IF(B50="","",B50+PayDays)</f>
        <v/>
      </c>
      <c r="I50" s="39" t="n"/>
      <c r="J50" s="32" t="str">
        <f>IF(B50="","",IF(I50&lt;&gt;"","Paid",IF(ReportDate&gt;H50,"Overdue","Unpaid")))</f>
        <v/>
      </c>
      <c r="K50" s="31" t="str">
        <f>IF(B50="","",IF(AND(I50="",ReportDate&gt;H50),ReportDate-H50,0))</f>
        <v/>
      </c>
    </row>
    <row r="51">
      <c r="A51" s="32" t="str">
        <f>IF(B51="","","INV-"&amp;TEXT(ROW()-7,"000"))</f>
        <v/>
      </c>
      <c r="B51" s="39" t="n"/>
      <c r="C51" s="36" t="n"/>
      <c r="D51" s="45" t="n"/>
      <c r="E51" s="48" t="n"/>
      <c r="F51" s="43" t="str">
        <f>IF(E51="","",ROUND(E51*VAT,2))</f>
        <v/>
      </c>
      <c r="G51" s="43" t="str">
        <f>IF(E51="","",E51+F51)</f>
        <v/>
      </c>
      <c r="H51" s="38" t="str">
        <f>IF(B51="","",B51+PayDays)</f>
        <v/>
      </c>
      <c r="I51" s="39" t="n"/>
      <c r="J51" s="32" t="str">
        <f>IF(B51="","",IF(I51&lt;&gt;"","Paid",IF(ReportDate&gt;H51,"Overdue","Unpaid")))</f>
        <v/>
      </c>
      <c r="K51" s="31" t="str">
        <f>IF(B51="","",IF(AND(I51="",ReportDate&gt;H51),ReportDate-H51,0))</f>
        <v/>
      </c>
    </row>
    <row r="52">
      <c r="A52" s="32" t="str">
        <f>IF(B52="","","INV-"&amp;TEXT(ROW()-7,"000"))</f>
        <v/>
      </c>
      <c r="B52" s="39" t="n"/>
      <c r="C52" s="36" t="n"/>
      <c r="D52" s="45" t="n"/>
      <c r="E52" s="48" t="n"/>
      <c r="F52" s="43" t="str">
        <f>IF(E52="","",ROUND(E52*VAT,2))</f>
        <v/>
      </c>
      <c r="G52" s="43" t="str">
        <f>IF(E52="","",E52+F52)</f>
        <v/>
      </c>
      <c r="H52" s="38" t="str">
        <f>IF(B52="","",B52+PayDays)</f>
        <v/>
      </c>
      <c r="I52" s="39" t="n"/>
      <c r="J52" s="32" t="str">
        <f>IF(B52="","",IF(I52&lt;&gt;"","Paid",IF(ReportDate&gt;H52,"Overdue","Unpaid")))</f>
        <v/>
      </c>
      <c r="K52" s="31" t="str">
        <f>IF(B52="","",IF(AND(I52="",ReportDate&gt;H52),ReportDate-H52,0))</f>
        <v/>
      </c>
    </row>
    <row r="53">
      <c r="A53" s="32" t="str">
        <f>IF(B53="","","INV-"&amp;TEXT(ROW()-7,"000"))</f>
        <v/>
      </c>
      <c r="B53" s="39" t="n"/>
      <c r="C53" s="36" t="n"/>
      <c r="D53" s="45" t="n"/>
      <c r="E53" s="48" t="n"/>
      <c r="F53" s="43" t="str">
        <f>IF(E53="","",ROUND(E53*VAT,2))</f>
        <v/>
      </c>
      <c r="G53" s="43" t="str">
        <f>IF(E53="","",E53+F53)</f>
        <v/>
      </c>
      <c r="H53" s="38" t="str">
        <f>IF(B53="","",B53+PayDays)</f>
        <v/>
      </c>
      <c r="I53" s="39" t="n"/>
      <c r="J53" s="32" t="str">
        <f>IF(B53="","",IF(I53&lt;&gt;"","Paid",IF(ReportDate&gt;H53,"Overdue","Unpaid")))</f>
        <v/>
      </c>
      <c r="K53" s="31" t="str">
        <f>IF(B53="","",IF(AND(I53="",ReportDate&gt;H53),ReportDate-H53,0))</f>
        <v/>
      </c>
    </row>
    <row r="54">
      <c r="A54" s="32" t="str">
        <f>IF(B54="","","INV-"&amp;TEXT(ROW()-7,"000"))</f>
        <v/>
      </c>
      <c r="B54" s="39" t="n"/>
      <c r="C54" s="36" t="n"/>
      <c r="D54" s="45" t="n"/>
      <c r="E54" s="48" t="n"/>
      <c r="F54" s="43" t="str">
        <f>IF(E54="","",ROUND(E54*VAT,2))</f>
        <v/>
      </c>
      <c r="G54" s="43" t="str">
        <f>IF(E54="","",E54+F54)</f>
        <v/>
      </c>
      <c r="H54" s="38" t="str">
        <f>IF(B54="","",B54+PayDays)</f>
        <v/>
      </c>
      <c r="I54" s="39" t="n"/>
      <c r="J54" s="32" t="str">
        <f>IF(B54="","",IF(I54&lt;&gt;"","Paid",IF(ReportDate&gt;H54,"Overdue","Unpaid")))</f>
        <v/>
      </c>
      <c r="K54" s="31" t="str">
        <f>IF(B54="","",IF(AND(I54="",ReportDate&gt;H54),ReportDate-H54,0))</f>
        <v/>
      </c>
    </row>
    <row r="55">
      <c r="A55" s="32" t="str">
        <f>IF(B55="","","INV-"&amp;TEXT(ROW()-7,"000"))</f>
        <v/>
      </c>
      <c r="B55" s="39" t="n"/>
      <c r="C55" s="36" t="n"/>
      <c r="D55" s="45" t="n"/>
      <c r="E55" s="48" t="n"/>
      <c r="F55" s="43" t="str">
        <f>IF(E55="","",ROUND(E55*VAT,2))</f>
        <v/>
      </c>
      <c r="G55" s="43" t="str">
        <f>IF(E55="","",E55+F55)</f>
        <v/>
      </c>
      <c r="H55" s="38" t="str">
        <f>IF(B55="","",B55+PayDays)</f>
        <v/>
      </c>
      <c r="I55" s="39" t="n"/>
      <c r="J55" s="32" t="str">
        <f>IF(B55="","",IF(I55&lt;&gt;"","Paid",IF(ReportDate&gt;H55,"Overdue","Unpaid")))</f>
        <v/>
      </c>
      <c r="K55" s="31" t="str">
        <f>IF(B55="","",IF(AND(I55="",ReportDate&gt;H55),ReportDate-H55,0))</f>
        <v/>
      </c>
    </row>
    <row r="56">
      <c r="A56" s="32" t="str">
        <f>IF(B56="","","INV-"&amp;TEXT(ROW()-7,"000"))</f>
        <v/>
      </c>
      <c r="B56" s="39" t="n"/>
      <c r="C56" s="36" t="n"/>
      <c r="D56" s="45" t="n"/>
      <c r="E56" s="48" t="n"/>
      <c r="F56" s="43" t="str">
        <f>IF(E56="","",ROUND(E56*VAT,2))</f>
        <v/>
      </c>
      <c r="G56" s="43" t="str">
        <f>IF(E56="","",E56+F56)</f>
        <v/>
      </c>
      <c r="H56" s="38" t="str">
        <f>IF(B56="","",B56+PayDays)</f>
        <v/>
      </c>
      <c r="I56" s="39" t="n"/>
      <c r="J56" s="32" t="str">
        <f>IF(B56="","",IF(I56&lt;&gt;"","Paid",IF(ReportDate&gt;H56,"Overdue","Unpaid")))</f>
        <v/>
      </c>
      <c r="K56" s="31" t="str">
        <f>IF(B56="","",IF(AND(I56="",ReportDate&gt;H56),ReportDate-H56,0))</f>
        <v/>
      </c>
    </row>
    <row r="57">
      <c r="A57" s="32" t="str">
        <f>IF(B57="","","INV-"&amp;TEXT(ROW()-7,"000"))</f>
        <v/>
      </c>
      <c r="B57" s="39" t="n"/>
      <c r="C57" s="36" t="n"/>
      <c r="D57" s="45" t="n"/>
      <c r="E57" s="48" t="n"/>
      <c r="F57" s="43" t="str">
        <f>IF(E57="","",ROUND(E57*VAT,2))</f>
        <v/>
      </c>
      <c r="G57" s="43" t="str">
        <f>IF(E57="","",E57+F57)</f>
        <v/>
      </c>
      <c r="H57" s="38" t="str">
        <f>IF(B57="","",B57+PayDays)</f>
        <v/>
      </c>
      <c r="I57" s="39" t="n"/>
      <c r="J57" s="32" t="str">
        <f>IF(B57="","",IF(I57&lt;&gt;"","Paid",IF(ReportDate&gt;H57,"Overdue","Unpaid")))</f>
        <v/>
      </c>
      <c r="K57" s="31" t="str">
        <f>IF(B57="","",IF(AND(I57="",ReportDate&gt;H57),ReportDate-H57,0))</f>
        <v/>
      </c>
    </row>
    <row r="59">
      <c r="A59" s="47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4">
    <dataValidation sqref="B8:B57" showDropDown="0" showInputMessage="0" showErrorMessage="1" allowBlank="1" error="Enter a date, e.g. 27/10/2026." type="date" operator="greaterThan">
      <formula1>DATE(2000,1,1)</formula1>
    </dataValidation>
    <dataValidation sqref="C8:C57" showDropDown="0" showInputMessage="0" showErrorMessage="1" allowBlank="1" error="Pick a value from the list." type="list">
      <formula1>=Clients</formula1>
    </dataValidation>
    <dataValidation sqref="E8:E57" showDropDown="0" showInputMessage="0" showErrorMessage="1" allowBlank="1" error="Enter a number (0 or more)." type="decimal" operator="greaterThanOrEqual">
      <formula1>0</formula1>
    </dataValidation>
    <dataValidation sqref="I8:I57" showDropDown="0" showInputMessage="0" showErrorMessage="1" allowBlank="1" error="Enter a date, e.g. 27/10/2026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5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L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8" customWidth="1" min="4" max="4"/>
    <col width="7" customWidth="1" min="5" max="5"/>
    <col width="7" customWidth="1" min="6" max="6"/>
    <col width="8" customWidth="1" min="7" max="7"/>
    <col width="8" customWidth="1" min="8" max="8"/>
    <col width="8" customWidth="1" min="9" max="9"/>
    <col width="8" customWidth="1" min="10" max="10"/>
    <col width="11" customWidth="1" min="11" max="11"/>
    <col width="9" customWidth="1" min="12" max="12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TIMESHEETS</t>
        </is>
      </c>
    </row>
    <row r="2" ht="16" customHeight="1">
      <c r="A2" s="4" t="n"/>
      <c r="B2" s="5" t="n"/>
      <c r="C2" s="6" t="inlineStr">
        <is>
          <t>Register - one row per timesheet. Grey columns calculate themselves.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</row>
    <row r="5">
      <c r="C5" s="14" t="inlineStr">
        <is>
          <t>Hours, overtime above the daily hours on Settings and gross pay work themselves out.</t>
        </is>
      </c>
    </row>
    <row r="7" ht="34" customHeight="1">
      <c r="A7" s="28" t="inlineStr">
        <is>
          <t>Date</t>
        </is>
      </c>
      <c r="B7" s="28" t="inlineStr">
        <is>
          <t>Cleaner</t>
        </is>
      </c>
      <c r="C7" s="28" t="inlineStr">
        <is>
          <t>Site</t>
        </is>
      </c>
      <c r="D7" s="28" t="inlineStr">
        <is>
          <t>Shift</t>
        </is>
      </c>
      <c r="E7" s="28" t="inlineStr">
        <is>
          <t>Time in</t>
        </is>
      </c>
      <c r="F7" s="28" t="inlineStr">
        <is>
          <t>Time out</t>
        </is>
      </c>
      <c r="G7" s="28" t="inlineStr">
        <is>
          <t>Unpaid break (min)</t>
        </is>
      </c>
      <c r="H7" s="28" t="inlineStr">
        <is>
          <t>Hours worked</t>
        </is>
      </c>
      <c r="I7" s="28" t="inlineStr">
        <is>
          <t>Normal hours</t>
        </is>
      </c>
      <c r="J7" s="28" t="inlineStr">
        <is>
          <t>Overtime hours</t>
        </is>
      </c>
      <c r="K7" s="28" t="inlineStr">
        <is>
          <t>Gross pay (R)</t>
        </is>
      </c>
      <c r="L7" s="28" t="inlineStr">
        <is>
          <t>Approved</t>
        </is>
      </c>
    </row>
    <row r="8">
      <c r="A8" s="39" t="n">
        <v>46248</v>
      </c>
      <c r="B8" s="36" t="inlineStr">
        <is>
          <t>Z. Mthembu</t>
        </is>
      </c>
      <c r="C8" s="36" t="inlineStr">
        <is>
          <t>Bellville medical suites</t>
        </is>
      </c>
      <c r="D8" s="36" t="inlineStr">
        <is>
          <t>Day</t>
        </is>
      </c>
      <c r="E8" s="49" t="n">
        <v>0.25</v>
      </c>
      <c r="F8" s="49" t="n">
        <v>0.625</v>
      </c>
      <c r="G8" s="50" t="n">
        <v>60</v>
      </c>
      <c r="H8" s="51">
        <f>IF(OR(E8="",F8=""),"",ROUND(MOD(F8-E8,1)*24-N(G8)/60,2))</f>
        <v>8.0</v>
      </c>
      <c r="I8" s="51">
        <f>IF(H8="","",MIN(H8,DayHours))</f>
        <v>8.0</v>
      </c>
      <c r="J8" s="51">
        <f>IF(H8="","",ROUND(MAX(0,H8-DayHours),2))</f>
        <v>0.0</v>
      </c>
      <c r="K8" s="43">
        <f>IF(H8="","",ROUND((I8+J8*OTRate)*StdRate,2))</f>
        <v>280.0</v>
      </c>
      <c r="L8" s="36" t="inlineStr">
        <is>
          <t>Yes</t>
        </is>
      </c>
    </row>
    <row r="9">
      <c r="A9" s="39" t="n">
        <v>46251</v>
      </c>
      <c r="B9" s="36" t="inlineStr">
        <is>
          <t>A. Jacobs</t>
        </is>
      </c>
      <c r="C9" s="36" t="inlineStr">
        <is>
          <t>Parow school hall</t>
        </is>
      </c>
      <c r="D9" s="36" t="inlineStr">
        <is>
          <t>Night</t>
        </is>
      </c>
      <c r="E9" s="49" t="n">
        <v>0.75</v>
      </c>
      <c r="F9" s="49" t="n">
        <v>0.25</v>
      </c>
      <c r="G9" s="50" t="n">
        <v>60</v>
      </c>
      <c r="H9" s="51">
        <f>IF(OR(E9="",F9=""),"",ROUND(MOD(F9-E9,1)*24-N(G9)/60,2))</f>
        <v>11.0</v>
      </c>
      <c r="I9" s="51">
        <f>IF(H9="","",MIN(H9,DayHours))</f>
        <v>9.0</v>
      </c>
      <c r="J9" s="51">
        <f>IF(H9="","",ROUND(MAX(0,H9-DayHours),2))</f>
        <v>2.0</v>
      </c>
      <c r="K9" s="43">
        <f>IF(H9="","",ROUND((I9+J9*OTRate)*StdRate,2))</f>
        <v>420.0</v>
      </c>
      <c r="L9" s="36" t="inlineStr">
        <is>
          <t>Yes</t>
        </is>
      </c>
    </row>
    <row r="10">
      <c r="A10" s="39" t="n">
        <v>46252</v>
      </c>
      <c r="B10" s="36" t="inlineStr">
        <is>
          <t>F. Daniels</t>
        </is>
      </c>
      <c r="C10" s="36" t="inlineStr">
        <is>
          <t>Parow school hall</t>
        </is>
      </c>
      <c r="D10" s="36" t="inlineStr">
        <is>
          <t>Weekend</t>
        </is>
      </c>
      <c r="E10" s="49" t="n">
        <v>0.75</v>
      </c>
      <c r="F10" s="49" t="n">
        <v>0.25</v>
      </c>
      <c r="G10" s="50" t="n">
        <v>60</v>
      </c>
      <c r="H10" s="51">
        <f>IF(OR(E10="",F10=""),"",ROUND(MOD(F10-E10,1)*24-N(G10)/60,2))</f>
        <v>11.0</v>
      </c>
      <c r="I10" s="51">
        <f>IF(H10="","",MIN(H10,DayHours))</f>
        <v>9.0</v>
      </c>
      <c r="J10" s="51">
        <f>IF(H10="","",ROUND(MAX(0,H10-DayHours),2))</f>
        <v>2.0</v>
      </c>
      <c r="K10" s="43">
        <f>IF(H10="","",ROUND((I10+J10*OTRate)*StdRate,2))</f>
        <v>420.0</v>
      </c>
      <c r="L10" s="36" t="inlineStr">
        <is>
          <t>Yes</t>
        </is>
      </c>
    </row>
    <row r="11">
      <c r="A11" s="39" t="n">
        <v>46274</v>
      </c>
      <c r="B11" s="36" t="inlineStr">
        <is>
          <t>N. Sithole</t>
        </is>
      </c>
      <c r="C11" s="36" t="inlineStr">
        <is>
          <t>Century City showroom</t>
        </is>
      </c>
      <c r="D11" s="36" t="inlineStr">
        <is>
          <t>Day</t>
        </is>
      </c>
      <c r="E11" s="49" t="n">
        <v>0.25</v>
      </c>
      <c r="F11" s="49" t="n">
        <v>0.625</v>
      </c>
      <c r="G11" s="50" t="n">
        <v>60</v>
      </c>
      <c r="H11" s="51">
        <f>IF(OR(E11="",F11=""),"",ROUND(MOD(F11-E11,1)*24-N(G11)/60,2))</f>
        <v>8.0</v>
      </c>
      <c r="I11" s="51">
        <f>IF(H11="","",MIN(H11,DayHours))</f>
        <v>8.0</v>
      </c>
      <c r="J11" s="51">
        <f>IF(H11="","",ROUND(MAX(0,H11-DayHours),2))</f>
        <v>0.0</v>
      </c>
      <c r="K11" s="43">
        <f>IF(H11="","",ROUND((I11+J11*OTRate)*StdRate,2))</f>
        <v>280.0</v>
      </c>
      <c r="L11" s="36" t="inlineStr">
        <is>
          <t>Yes</t>
        </is>
      </c>
    </row>
    <row r="12">
      <c r="A12" s="39" t="n">
        <v>46278</v>
      </c>
      <c r="B12" s="36" t="inlineStr">
        <is>
          <t>R. Pillay</t>
        </is>
      </c>
      <c r="C12" s="36" t="inlineStr">
        <is>
          <t>Waterfront office park</t>
        </is>
      </c>
      <c r="D12" s="36" t="inlineStr">
        <is>
          <t>Night</t>
        </is>
      </c>
      <c r="E12" s="49" t="n">
        <v>0.2916666666666667</v>
      </c>
      <c r="F12" s="49" t="n">
        <v>0.7083333333333334</v>
      </c>
      <c r="G12" s="50" t="n">
        <v>30</v>
      </c>
      <c r="H12" s="51">
        <f>IF(OR(E12="",F12=""),"",ROUND(MOD(F12-E12,1)*24-N(G12)/60,2))</f>
        <v>9.5</v>
      </c>
      <c r="I12" s="51">
        <f>IF(H12="","",MIN(H12,DayHours))</f>
        <v>9.0</v>
      </c>
      <c r="J12" s="51">
        <f>IF(H12="","",ROUND(MAX(0,H12-DayHours),2))</f>
        <v>0.5</v>
      </c>
      <c r="K12" s="43">
        <f>IF(H12="","",ROUND((I12+J12*OTRate)*StdRate,2))</f>
        <v>341.25</v>
      </c>
      <c r="L12" s="36" t="inlineStr">
        <is>
          <t>Yes</t>
        </is>
      </c>
    </row>
    <row r="13">
      <c r="A13" s="39" t="n">
        <v>46297</v>
      </c>
      <c r="B13" s="36" t="inlineStr">
        <is>
          <t>Z. Mthembu</t>
        </is>
      </c>
      <c r="C13" s="36" t="inlineStr">
        <is>
          <t>Century City showroom</t>
        </is>
      </c>
      <c r="D13" s="36" t="inlineStr">
        <is>
          <t>Weekend</t>
        </is>
      </c>
      <c r="E13" s="49" t="n">
        <v>0.25</v>
      </c>
      <c r="F13" s="49" t="n">
        <v>0.625</v>
      </c>
      <c r="G13" s="50" t="n">
        <v>60</v>
      </c>
      <c r="H13" s="51">
        <f>IF(OR(E13="",F13=""),"",ROUND(MOD(F13-E13,1)*24-N(G13)/60,2))</f>
        <v>8.0</v>
      </c>
      <c r="I13" s="51">
        <f>IF(H13="","",MIN(H13,DayHours))</f>
        <v>8.0</v>
      </c>
      <c r="J13" s="51">
        <f>IF(H13="","",ROUND(MAX(0,H13-DayHours),2))</f>
        <v>0.0</v>
      </c>
      <c r="K13" s="43">
        <f>IF(H13="","",ROUND((I13+J13*OTRate)*StdRate,2))</f>
        <v>280.0</v>
      </c>
      <c r="L13" s="36" t="inlineStr">
        <is>
          <t>No</t>
        </is>
      </c>
    </row>
    <row r="14">
      <c r="A14" s="39" t="n">
        <v>46302</v>
      </c>
      <c r="B14" s="36" t="inlineStr">
        <is>
          <t>A. Jacobs</t>
        </is>
      </c>
      <c r="C14" s="36" t="inlineStr">
        <is>
          <t>Bellville medical suites</t>
        </is>
      </c>
      <c r="D14" s="36" t="inlineStr">
        <is>
          <t>Day</t>
        </is>
      </c>
      <c r="E14" s="49" t="n">
        <v>0.75</v>
      </c>
      <c r="F14" s="49" t="n">
        <v>0.25</v>
      </c>
      <c r="G14" s="50" t="n">
        <v>60</v>
      </c>
      <c r="H14" s="51">
        <f>IF(OR(E14="",F14=""),"",ROUND(MOD(F14-E14,1)*24-N(G14)/60,2))</f>
        <v>11.0</v>
      </c>
      <c r="I14" s="51">
        <f>IF(H14="","",MIN(H14,DayHours))</f>
        <v>9.0</v>
      </c>
      <c r="J14" s="51">
        <f>IF(H14="","",ROUND(MAX(0,H14-DayHours),2))</f>
        <v>2.0</v>
      </c>
      <c r="K14" s="43">
        <f>IF(H14="","",ROUND((I14+J14*OTRate)*StdRate,2))</f>
        <v>420.0</v>
      </c>
      <c r="L14" s="36" t="inlineStr">
        <is>
          <t>Yes</t>
        </is>
      </c>
    </row>
    <row r="15">
      <c r="A15" s="39" t="n">
        <v>46305</v>
      </c>
      <c r="B15" s="36" t="inlineStr">
        <is>
          <t>F. Daniels</t>
        </is>
      </c>
      <c r="C15" s="36" t="inlineStr">
        <is>
          <t>Parow school hall</t>
        </is>
      </c>
      <c r="D15" s="36" t="inlineStr">
        <is>
          <t>Night</t>
        </is>
      </c>
      <c r="E15" s="49" t="n">
        <v>0.75</v>
      </c>
      <c r="F15" s="49" t="n">
        <v>0.25</v>
      </c>
      <c r="G15" s="50" t="n">
        <v>60</v>
      </c>
      <c r="H15" s="51">
        <f>IF(OR(E15="",F15=""),"",ROUND(MOD(F15-E15,1)*24-N(G15)/60,2))</f>
        <v>11.0</v>
      </c>
      <c r="I15" s="51">
        <f>IF(H15="","",MIN(H15,DayHours))</f>
        <v>9.0</v>
      </c>
      <c r="J15" s="51">
        <f>IF(H15="","",ROUND(MAX(0,H15-DayHours),2))</f>
        <v>2.0</v>
      </c>
      <c r="K15" s="43">
        <f>IF(H15="","",ROUND((I15+J15*OTRate)*StdRate,2))</f>
        <v>420.0</v>
      </c>
      <c r="L15" s="36" t="inlineStr">
        <is>
          <t>Yes</t>
        </is>
      </c>
    </row>
    <row r="16">
      <c r="A16" s="39" t="n">
        <v>46311</v>
      </c>
      <c r="B16" s="36" t="inlineStr">
        <is>
          <t>N. Sithole</t>
        </is>
      </c>
      <c r="C16" s="36" t="inlineStr">
        <is>
          <t>Bellville medical suites</t>
        </is>
      </c>
      <c r="D16" s="36" t="inlineStr">
        <is>
          <t>Weekend</t>
        </is>
      </c>
      <c r="E16" s="49" t="n">
        <v>0.25</v>
      </c>
      <c r="F16" s="49" t="n">
        <v>0.625</v>
      </c>
      <c r="G16" s="50" t="n">
        <v>60</v>
      </c>
      <c r="H16" s="51">
        <f>IF(OR(E16="",F16=""),"",ROUND(MOD(F16-E16,1)*24-N(G16)/60,2))</f>
        <v>8.0</v>
      </c>
      <c r="I16" s="51">
        <f>IF(H16="","",MIN(H16,DayHours))</f>
        <v>8.0</v>
      </c>
      <c r="J16" s="51">
        <f>IF(H16="","",ROUND(MAX(0,H16-DayHours),2))</f>
        <v>0.0</v>
      </c>
      <c r="K16" s="43">
        <f>IF(H16="","",ROUND((I16+J16*OTRate)*StdRate,2))</f>
        <v>280.0</v>
      </c>
      <c r="L16" s="36" t="inlineStr">
        <is>
          <t>Yes</t>
        </is>
      </c>
    </row>
    <row r="17">
      <c r="A17" s="39" t="n">
        <v>46320</v>
      </c>
      <c r="B17" s="36" t="inlineStr">
        <is>
          <t>R. Pillay</t>
        </is>
      </c>
      <c r="C17" s="36" t="inlineStr">
        <is>
          <t>Century City showroom</t>
        </is>
      </c>
      <c r="D17" s="36" t="inlineStr">
        <is>
          <t>Day</t>
        </is>
      </c>
      <c r="E17" s="49" t="n">
        <v>0.75</v>
      </c>
      <c r="F17" s="49" t="n">
        <v>0.25</v>
      </c>
      <c r="G17" s="50" t="n">
        <v>60</v>
      </c>
      <c r="H17" s="51">
        <f>IF(OR(E17="",F17=""),"",ROUND(MOD(F17-E17,1)*24-N(G17)/60,2))</f>
        <v>11.0</v>
      </c>
      <c r="I17" s="51">
        <f>IF(H17="","",MIN(H17,DayHours))</f>
        <v>9.0</v>
      </c>
      <c r="J17" s="51">
        <f>IF(H17="","",ROUND(MAX(0,H17-DayHours),2))</f>
        <v>2.0</v>
      </c>
      <c r="K17" s="43">
        <f>IF(H17="","",ROUND((I17+J17*OTRate)*StdRate,2))</f>
        <v>420.0</v>
      </c>
      <c r="L17" s="36" t="inlineStr">
        <is>
          <t>Yes</t>
        </is>
      </c>
    </row>
    <row r="18">
      <c r="A18" s="39" t="n"/>
      <c r="B18" s="36" t="n"/>
      <c r="C18" s="36" t="n"/>
      <c r="D18" s="36" t="n"/>
      <c r="E18" s="49" t="n"/>
      <c r="F18" s="49" t="n"/>
      <c r="G18" s="50" t="n"/>
      <c r="H18" s="51" t="str">
        <f>IF(OR(E18="",F18=""),"",ROUND(MOD(F18-E18,1)*24-N(G18)/60,2))</f>
        <v/>
      </c>
      <c r="I18" s="51" t="str">
        <f>IF(H18="","",MIN(H18,DayHours))</f>
        <v/>
      </c>
      <c r="J18" s="51" t="str">
        <f>IF(H18="","",ROUND(MAX(0,H18-DayHours),2))</f>
        <v/>
      </c>
      <c r="K18" s="43" t="str">
        <f>IF(H18="","",ROUND((I18+J18*OTRate)*StdRate,2))</f>
        <v/>
      </c>
      <c r="L18" s="36" t="n"/>
    </row>
    <row r="19">
      <c r="A19" s="39" t="n"/>
      <c r="B19" s="36" t="n"/>
      <c r="C19" s="36" t="n"/>
      <c r="D19" s="36" t="n"/>
      <c r="E19" s="49" t="n"/>
      <c r="F19" s="49" t="n"/>
      <c r="G19" s="50" t="n"/>
      <c r="H19" s="51" t="str">
        <f>IF(OR(E19="",F19=""),"",ROUND(MOD(F19-E19,1)*24-N(G19)/60,2))</f>
        <v/>
      </c>
      <c r="I19" s="51" t="str">
        <f>IF(H19="","",MIN(H19,DayHours))</f>
        <v/>
      </c>
      <c r="J19" s="51" t="str">
        <f>IF(H19="","",ROUND(MAX(0,H19-DayHours),2))</f>
        <v/>
      </c>
      <c r="K19" s="43" t="str">
        <f>IF(H19="","",ROUND((I19+J19*OTRate)*StdRate,2))</f>
        <v/>
      </c>
      <c r="L19" s="36" t="n"/>
    </row>
    <row r="20">
      <c r="A20" s="39" t="n"/>
      <c r="B20" s="36" t="n"/>
      <c r="C20" s="36" t="n"/>
      <c r="D20" s="36" t="n"/>
      <c r="E20" s="49" t="n"/>
      <c r="F20" s="49" t="n"/>
      <c r="G20" s="50" t="n"/>
      <c r="H20" s="51" t="str">
        <f>IF(OR(E20="",F20=""),"",ROUND(MOD(F20-E20,1)*24-N(G20)/60,2))</f>
        <v/>
      </c>
      <c r="I20" s="51" t="str">
        <f>IF(H20="","",MIN(H20,DayHours))</f>
        <v/>
      </c>
      <c r="J20" s="51" t="str">
        <f>IF(H20="","",ROUND(MAX(0,H20-DayHours),2))</f>
        <v/>
      </c>
      <c r="K20" s="43" t="str">
        <f>IF(H20="","",ROUND((I20+J20*OTRate)*StdRate,2))</f>
        <v/>
      </c>
      <c r="L20" s="36" t="n"/>
    </row>
    <row r="21">
      <c r="A21" s="39" t="n"/>
      <c r="B21" s="36" t="n"/>
      <c r="C21" s="36" t="n"/>
      <c r="D21" s="36" t="n"/>
      <c r="E21" s="49" t="n"/>
      <c r="F21" s="49" t="n"/>
      <c r="G21" s="50" t="n"/>
      <c r="H21" s="51" t="str">
        <f>IF(OR(E21="",F21=""),"",ROUND(MOD(F21-E21,1)*24-N(G21)/60,2))</f>
        <v/>
      </c>
      <c r="I21" s="51" t="str">
        <f>IF(H21="","",MIN(H21,DayHours))</f>
        <v/>
      </c>
      <c r="J21" s="51" t="str">
        <f>IF(H21="","",ROUND(MAX(0,H21-DayHours),2))</f>
        <v/>
      </c>
      <c r="K21" s="43" t="str">
        <f>IF(H21="","",ROUND((I21+J21*OTRate)*StdRate,2))</f>
        <v/>
      </c>
      <c r="L21" s="36" t="n"/>
    </row>
    <row r="22">
      <c r="A22" s="39" t="n"/>
      <c r="B22" s="36" t="n"/>
      <c r="C22" s="36" t="n"/>
      <c r="D22" s="36" t="n"/>
      <c r="E22" s="49" t="n"/>
      <c r="F22" s="49" t="n"/>
      <c r="G22" s="50" t="n"/>
      <c r="H22" s="51" t="str">
        <f>IF(OR(E22="",F22=""),"",ROUND(MOD(F22-E22,1)*24-N(G22)/60,2))</f>
        <v/>
      </c>
      <c r="I22" s="51" t="str">
        <f>IF(H22="","",MIN(H22,DayHours))</f>
        <v/>
      </c>
      <c r="J22" s="51" t="str">
        <f>IF(H22="","",ROUND(MAX(0,H22-DayHours),2))</f>
        <v/>
      </c>
      <c r="K22" s="43" t="str">
        <f>IF(H22="","",ROUND((I22+J22*OTRate)*StdRate,2))</f>
        <v/>
      </c>
      <c r="L22" s="36" t="n"/>
    </row>
    <row r="23">
      <c r="A23" s="39" t="n"/>
      <c r="B23" s="36" t="n"/>
      <c r="C23" s="36" t="n"/>
      <c r="D23" s="36" t="n"/>
      <c r="E23" s="49" t="n"/>
      <c r="F23" s="49" t="n"/>
      <c r="G23" s="50" t="n"/>
      <c r="H23" s="51" t="str">
        <f>IF(OR(E23="",F23=""),"",ROUND(MOD(F23-E23,1)*24-N(G23)/60,2))</f>
        <v/>
      </c>
      <c r="I23" s="51" t="str">
        <f>IF(H23="","",MIN(H23,DayHours))</f>
        <v/>
      </c>
      <c r="J23" s="51" t="str">
        <f>IF(H23="","",ROUND(MAX(0,H23-DayHours),2))</f>
        <v/>
      </c>
      <c r="K23" s="43" t="str">
        <f>IF(H23="","",ROUND((I23+J23*OTRate)*StdRate,2))</f>
        <v/>
      </c>
      <c r="L23" s="36" t="n"/>
    </row>
    <row r="24">
      <c r="A24" s="39" t="n"/>
      <c r="B24" s="36" t="n"/>
      <c r="C24" s="36" t="n"/>
      <c r="D24" s="36" t="n"/>
      <c r="E24" s="49" t="n"/>
      <c r="F24" s="49" t="n"/>
      <c r="G24" s="50" t="n"/>
      <c r="H24" s="51" t="str">
        <f>IF(OR(E24="",F24=""),"",ROUND(MOD(F24-E24,1)*24-N(G24)/60,2))</f>
        <v/>
      </c>
      <c r="I24" s="51" t="str">
        <f>IF(H24="","",MIN(H24,DayHours))</f>
        <v/>
      </c>
      <c r="J24" s="51" t="str">
        <f>IF(H24="","",ROUND(MAX(0,H24-DayHours),2))</f>
        <v/>
      </c>
      <c r="K24" s="43" t="str">
        <f>IF(H24="","",ROUND((I24+J24*OTRate)*StdRate,2))</f>
        <v/>
      </c>
      <c r="L24" s="36" t="n"/>
    </row>
    <row r="25">
      <c r="A25" s="39" t="n"/>
      <c r="B25" s="36" t="n"/>
      <c r="C25" s="36" t="n"/>
      <c r="D25" s="36" t="n"/>
      <c r="E25" s="49" t="n"/>
      <c r="F25" s="49" t="n"/>
      <c r="G25" s="50" t="n"/>
      <c r="H25" s="51" t="str">
        <f>IF(OR(E25="",F25=""),"",ROUND(MOD(F25-E25,1)*24-N(G25)/60,2))</f>
        <v/>
      </c>
      <c r="I25" s="51" t="str">
        <f>IF(H25="","",MIN(H25,DayHours))</f>
        <v/>
      </c>
      <c r="J25" s="51" t="str">
        <f>IF(H25="","",ROUND(MAX(0,H25-DayHours),2))</f>
        <v/>
      </c>
      <c r="K25" s="43" t="str">
        <f>IF(H25="","",ROUND((I25+J25*OTRate)*StdRate,2))</f>
        <v/>
      </c>
      <c r="L25" s="36" t="n"/>
    </row>
    <row r="26">
      <c r="A26" s="39" t="n"/>
      <c r="B26" s="36" t="n"/>
      <c r="C26" s="36" t="n"/>
      <c r="D26" s="36" t="n"/>
      <c r="E26" s="49" t="n"/>
      <c r="F26" s="49" t="n"/>
      <c r="G26" s="50" t="n"/>
      <c r="H26" s="51" t="str">
        <f>IF(OR(E26="",F26=""),"",ROUND(MOD(F26-E26,1)*24-N(G26)/60,2))</f>
        <v/>
      </c>
      <c r="I26" s="51" t="str">
        <f>IF(H26="","",MIN(H26,DayHours))</f>
        <v/>
      </c>
      <c r="J26" s="51" t="str">
        <f>IF(H26="","",ROUND(MAX(0,H26-DayHours),2))</f>
        <v/>
      </c>
      <c r="K26" s="43" t="str">
        <f>IF(H26="","",ROUND((I26+J26*OTRate)*StdRate,2))</f>
        <v/>
      </c>
      <c r="L26" s="36" t="n"/>
    </row>
    <row r="27">
      <c r="A27" s="39" t="n"/>
      <c r="B27" s="36" t="n"/>
      <c r="C27" s="36" t="n"/>
      <c r="D27" s="36" t="n"/>
      <c r="E27" s="49" t="n"/>
      <c r="F27" s="49" t="n"/>
      <c r="G27" s="50" t="n"/>
      <c r="H27" s="51" t="str">
        <f>IF(OR(E27="",F27=""),"",ROUND(MOD(F27-E27,1)*24-N(G27)/60,2))</f>
        <v/>
      </c>
      <c r="I27" s="51" t="str">
        <f>IF(H27="","",MIN(H27,DayHours))</f>
        <v/>
      </c>
      <c r="J27" s="51" t="str">
        <f>IF(H27="","",ROUND(MAX(0,H27-DayHours),2))</f>
        <v/>
      </c>
      <c r="K27" s="43" t="str">
        <f>IF(H27="","",ROUND((I27+J27*OTRate)*StdRate,2))</f>
        <v/>
      </c>
      <c r="L27" s="36" t="n"/>
    </row>
    <row r="28">
      <c r="A28" s="39" t="n"/>
      <c r="B28" s="36" t="n"/>
      <c r="C28" s="36" t="n"/>
      <c r="D28" s="36" t="n"/>
      <c r="E28" s="49" t="n"/>
      <c r="F28" s="49" t="n"/>
      <c r="G28" s="50" t="n"/>
      <c r="H28" s="51" t="str">
        <f>IF(OR(E28="",F28=""),"",ROUND(MOD(F28-E28,1)*24-N(G28)/60,2))</f>
        <v/>
      </c>
      <c r="I28" s="51" t="str">
        <f>IF(H28="","",MIN(H28,DayHours))</f>
        <v/>
      </c>
      <c r="J28" s="51" t="str">
        <f>IF(H28="","",ROUND(MAX(0,H28-DayHours),2))</f>
        <v/>
      </c>
      <c r="K28" s="43" t="str">
        <f>IF(H28="","",ROUND((I28+J28*OTRate)*StdRate,2))</f>
        <v/>
      </c>
      <c r="L28" s="36" t="n"/>
    </row>
    <row r="29">
      <c r="A29" s="39" t="n"/>
      <c r="B29" s="36" t="n"/>
      <c r="C29" s="36" t="n"/>
      <c r="D29" s="36" t="n"/>
      <c r="E29" s="49" t="n"/>
      <c r="F29" s="49" t="n"/>
      <c r="G29" s="50" t="n"/>
      <c r="H29" s="51" t="str">
        <f>IF(OR(E29="",F29=""),"",ROUND(MOD(F29-E29,1)*24-N(G29)/60,2))</f>
        <v/>
      </c>
      <c r="I29" s="51" t="str">
        <f>IF(H29="","",MIN(H29,DayHours))</f>
        <v/>
      </c>
      <c r="J29" s="51" t="str">
        <f>IF(H29="","",ROUND(MAX(0,H29-DayHours),2))</f>
        <v/>
      </c>
      <c r="K29" s="43" t="str">
        <f>IF(H29="","",ROUND((I29+J29*OTRate)*StdRate,2))</f>
        <v/>
      </c>
      <c r="L29" s="36" t="n"/>
    </row>
    <row r="30">
      <c r="A30" s="39" t="n"/>
      <c r="B30" s="36" t="n"/>
      <c r="C30" s="36" t="n"/>
      <c r="D30" s="36" t="n"/>
      <c r="E30" s="49" t="n"/>
      <c r="F30" s="49" t="n"/>
      <c r="G30" s="50" t="n"/>
      <c r="H30" s="51" t="str">
        <f>IF(OR(E30="",F30=""),"",ROUND(MOD(F30-E30,1)*24-N(G30)/60,2))</f>
        <v/>
      </c>
      <c r="I30" s="51" t="str">
        <f>IF(H30="","",MIN(H30,DayHours))</f>
        <v/>
      </c>
      <c r="J30" s="51" t="str">
        <f>IF(H30="","",ROUND(MAX(0,H30-DayHours),2))</f>
        <v/>
      </c>
      <c r="K30" s="43" t="str">
        <f>IF(H30="","",ROUND((I30+J30*OTRate)*StdRate,2))</f>
        <v/>
      </c>
      <c r="L30" s="36" t="n"/>
    </row>
    <row r="31">
      <c r="A31" s="39" t="n"/>
      <c r="B31" s="36" t="n"/>
      <c r="C31" s="36" t="n"/>
      <c r="D31" s="36" t="n"/>
      <c r="E31" s="49" t="n"/>
      <c r="F31" s="49" t="n"/>
      <c r="G31" s="50" t="n"/>
      <c r="H31" s="51" t="str">
        <f>IF(OR(E31="",F31=""),"",ROUND(MOD(F31-E31,1)*24-N(G31)/60,2))</f>
        <v/>
      </c>
      <c r="I31" s="51" t="str">
        <f>IF(H31="","",MIN(H31,DayHours))</f>
        <v/>
      </c>
      <c r="J31" s="51" t="str">
        <f>IF(H31="","",ROUND(MAX(0,H31-DayHours),2))</f>
        <v/>
      </c>
      <c r="K31" s="43" t="str">
        <f>IF(H31="","",ROUND((I31+J31*OTRate)*StdRate,2))</f>
        <v/>
      </c>
      <c r="L31" s="36" t="n"/>
    </row>
    <row r="32">
      <c r="A32" s="39" t="n"/>
      <c r="B32" s="36" t="n"/>
      <c r="C32" s="36" t="n"/>
      <c r="D32" s="36" t="n"/>
      <c r="E32" s="49" t="n"/>
      <c r="F32" s="49" t="n"/>
      <c r="G32" s="50" t="n"/>
      <c r="H32" s="51" t="str">
        <f>IF(OR(E32="",F32=""),"",ROUND(MOD(F32-E32,1)*24-N(G32)/60,2))</f>
        <v/>
      </c>
      <c r="I32" s="51" t="str">
        <f>IF(H32="","",MIN(H32,DayHours))</f>
        <v/>
      </c>
      <c r="J32" s="51" t="str">
        <f>IF(H32="","",ROUND(MAX(0,H32-DayHours),2))</f>
        <v/>
      </c>
      <c r="K32" s="43" t="str">
        <f>IF(H32="","",ROUND((I32+J32*OTRate)*StdRate,2))</f>
        <v/>
      </c>
      <c r="L32" s="36" t="n"/>
    </row>
    <row r="33">
      <c r="A33" s="39" t="n"/>
      <c r="B33" s="36" t="n"/>
      <c r="C33" s="36" t="n"/>
      <c r="D33" s="36" t="n"/>
      <c r="E33" s="49" t="n"/>
      <c r="F33" s="49" t="n"/>
      <c r="G33" s="50" t="n"/>
      <c r="H33" s="51" t="str">
        <f>IF(OR(E33="",F33=""),"",ROUND(MOD(F33-E33,1)*24-N(G33)/60,2))</f>
        <v/>
      </c>
      <c r="I33" s="51" t="str">
        <f>IF(H33="","",MIN(H33,DayHours))</f>
        <v/>
      </c>
      <c r="J33" s="51" t="str">
        <f>IF(H33="","",ROUND(MAX(0,H33-DayHours),2))</f>
        <v/>
      </c>
      <c r="K33" s="43" t="str">
        <f>IF(H33="","",ROUND((I33+J33*OTRate)*StdRate,2))</f>
        <v/>
      </c>
      <c r="L33" s="36" t="n"/>
    </row>
    <row r="34">
      <c r="A34" s="39" t="n"/>
      <c r="B34" s="36" t="n"/>
      <c r="C34" s="36" t="n"/>
      <c r="D34" s="36" t="n"/>
      <c r="E34" s="49" t="n"/>
      <c r="F34" s="49" t="n"/>
      <c r="G34" s="50" t="n"/>
      <c r="H34" s="51" t="str">
        <f>IF(OR(E34="",F34=""),"",ROUND(MOD(F34-E34,1)*24-N(G34)/60,2))</f>
        <v/>
      </c>
      <c r="I34" s="51" t="str">
        <f>IF(H34="","",MIN(H34,DayHours))</f>
        <v/>
      </c>
      <c r="J34" s="51" t="str">
        <f>IF(H34="","",ROUND(MAX(0,H34-DayHours),2))</f>
        <v/>
      </c>
      <c r="K34" s="43" t="str">
        <f>IF(H34="","",ROUND((I34+J34*OTRate)*StdRate,2))</f>
        <v/>
      </c>
      <c r="L34" s="36" t="n"/>
    </row>
    <row r="35">
      <c r="A35" s="39" t="n"/>
      <c r="B35" s="36" t="n"/>
      <c r="C35" s="36" t="n"/>
      <c r="D35" s="36" t="n"/>
      <c r="E35" s="49" t="n"/>
      <c r="F35" s="49" t="n"/>
      <c r="G35" s="50" t="n"/>
      <c r="H35" s="51" t="str">
        <f>IF(OR(E35="",F35=""),"",ROUND(MOD(F35-E35,1)*24-N(G35)/60,2))</f>
        <v/>
      </c>
      <c r="I35" s="51" t="str">
        <f>IF(H35="","",MIN(H35,DayHours))</f>
        <v/>
      </c>
      <c r="J35" s="51" t="str">
        <f>IF(H35="","",ROUND(MAX(0,H35-DayHours),2))</f>
        <v/>
      </c>
      <c r="K35" s="43" t="str">
        <f>IF(H35="","",ROUND((I35+J35*OTRate)*StdRate,2))</f>
        <v/>
      </c>
      <c r="L35" s="36" t="n"/>
    </row>
    <row r="36">
      <c r="A36" s="39" t="n"/>
      <c r="B36" s="36" t="n"/>
      <c r="C36" s="36" t="n"/>
      <c r="D36" s="36" t="n"/>
      <c r="E36" s="49" t="n"/>
      <c r="F36" s="49" t="n"/>
      <c r="G36" s="50" t="n"/>
      <c r="H36" s="51" t="str">
        <f>IF(OR(E36="",F36=""),"",ROUND(MOD(F36-E36,1)*24-N(G36)/60,2))</f>
        <v/>
      </c>
      <c r="I36" s="51" t="str">
        <f>IF(H36="","",MIN(H36,DayHours))</f>
        <v/>
      </c>
      <c r="J36" s="51" t="str">
        <f>IF(H36="","",ROUND(MAX(0,H36-DayHours),2))</f>
        <v/>
      </c>
      <c r="K36" s="43" t="str">
        <f>IF(H36="","",ROUND((I36+J36*OTRate)*StdRate,2))</f>
        <v/>
      </c>
      <c r="L36" s="36" t="n"/>
    </row>
    <row r="37">
      <c r="A37" s="39" t="n"/>
      <c r="B37" s="36" t="n"/>
      <c r="C37" s="36" t="n"/>
      <c r="D37" s="36" t="n"/>
      <c r="E37" s="49" t="n"/>
      <c r="F37" s="49" t="n"/>
      <c r="G37" s="50" t="n"/>
      <c r="H37" s="51" t="str">
        <f>IF(OR(E37="",F37=""),"",ROUND(MOD(F37-E37,1)*24-N(G37)/60,2))</f>
        <v/>
      </c>
      <c r="I37" s="51" t="str">
        <f>IF(H37="","",MIN(H37,DayHours))</f>
        <v/>
      </c>
      <c r="J37" s="51" t="str">
        <f>IF(H37="","",ROUND(MAX(0,H37-DayHours),2))</f>
        <v/>
      </c>
      <c r="K37" s="43" t="str">
        <f>IF(H37="","",ROUND((I37+J37*OTRate)*StdRate,2))</f>
        <v/>
      </c>
      <c r="L37" s="36" t="n"/>
    </row>
    <row r="38">
      <c r="A38" s="39" t="n"/>
      <c r="B38" s="36" t="n"/>
      <c r="C38" s="36" t="n"/>
      <c r="D38" s="36" t="n"/>
      <c r="E38" s="49" t="n"/>
      <c r="F38" s="49" t="n"/>
      <c r="G38" s="50" t="n"/>
      <c r="H38" s="51" t="str">
        <f>IF(OR(E38="",F38=""),"",ROUND(MOD(F38-E38,1)*24-N(G38)/60,2))</f>
        <v/>
      </c>
      <c r="I38" s="51" t="str">
        <f>IF(H38="","",MIN(H38,DayHours))</f>
        <v/>
      </c>
      <c r="J38" s="51" t="str">
        <f>IF(H38="","",ROUND(MAX(0,H38-DayHours),2))</f>
        <v/>
      </c>
      <c r="K38" s="43" t="str">
        <f>IF(H38="","",ROUND((I38+J38*OTRate)*StdRate,2))</f>
        <v/>
      </c>
      <c r="L38" s="36" t="n"/>
    </row>
    <row r="39">
      <c r="A39" s="39" t="n"/>
      <c r="B39" s="36" t="n"/>
      <c r="C39" s="36" t="n"/>
      <c r="D39" s="36" t="n"/>
      <c r="E39" s="49" t="n"/>
      <c r="F39" s="49" t="n"/>
      <c r="G39" s="50" t="n"/>
      <c r="H39" s="51" t="str">
        <f>IF(OR(E39="",F39=""),"",ROUND(MOD(F39-E39,1)*24-N(G39)/60,2))</f>
        <v/>
      </c>
      <c r="I39" s="51" t="str">
        <f>IF(H39="","",MIN(H39,DayHours))</f>
        <v/>
      </c>
      <c r="J39" s="51" t="str">
        <f>IF(H39="","",ROUND(MAX(0,H39-DayHours),2))</f>
        <v/>
      </c>
      <c r="K39" s="43" t="str">
        <f>IF(H39="","",ROUND((I39+J39*OTRate)*StdRate,2))</f>
        <v/>
      </c>
      <c r="L39" s="36" t="n"/>
    </row>
    <row r="40">
      <c r="A40" s="39" t="n"/>
      <c r="B40" s="36" t="n"/>
      <c r="C40" s="36" t="n"/>
      <c r="D40" s="36" t="n"/>
      <c r="E40" s="49" t="n"/>
      <c r="F40" s="49" t="n"/>
      <c r="G40" s="50" t="n"/>
      <c r="H40" s="51" t="str">
        <f>IF(OR(E40="",F40=""),"",ROUND(MOD(F40-E40,1)*24-N(G40)/60,2))</f>
        <v/>
      </c>
      <c r="I40" s="51" t="str">
        <f>IF(H40="","",MIN(H40,DayHours))</f>
        <v/>
      </c>
      <c r="J40" s="51" t="str">
        <f>IF(H40="","",ROUND(MAX(0,H40-DayHours),2))</f>
        <v/>
      </c>
      <c r="K40" s="43" t="str">
        <f>IF(H40="","",ROUND((I40+J40*OTRate)*StdRate,2))</f>
        <v/>
      </c>
      <c r="L40" s="36" t="n"/>
    </row>
    <row r="41">
      <c r="A41" s="39" t="n"/>
      <c r="B41" s="36" t="n"/>
      <c r="C41" s="36" t="n"/>
      <c r="D41" s="36" t="n"/>
      <c r="E41" s="49" t="n"/>
      <c r="F41" s="49" t="n"/>
      <c r="G41" s="50" t="n"/>
      <c r="H41" s="51" t="str">
        <f>IF(OR(E41="",F41=""),"",ROUND(MOD(F41-E41,1)*24-N(G41)/60,2))</f>
        <v/>
      </c>
      <c r="I41" s="51" t="str">
        <f>IF(H41="","",MIN(H41,DayHours))</f>
        <v/>
      </c>
      <c r="J41" s="51" t="str">
        <f>IF(H41="","",ROUND(MAX(0,H41-DayHours),2))</f>
        <v/>
      </c>
      <c r="K41" s="43" t="str">
        <f>IF(H41="","",ROUND((I41+J41*OTRate)*StdRate,2))</f>
        <v/>
      </c>
      <c r="L41" s="36" t="n"/>
    </row>
    <row r="42">
      <c r="A42" s="39" t="n"/>
      <c r="B42" s="36" t="n"/>
      <c r="C42" s="36" t="n"/>
      <c r="D42" s="36" t="n"/>
      <c r="E42" s="49" t="n"/>
      <c r="F42" s="49" t="n"/>
      <c r="G42" s="50" t="n"/>
      <c r="H42" s="51" t="str">
        <f>IF(OR(E42="",F42=""),"",ROUND(MOD(F42-E42,1)*24-N(G42)/60,2))</f>
        <v/>
      </c>
      <c r="I42" s="51" t="str">
        <f>IF(H42="","",MIN(H42,DayHours))</f>
        <v/>
      </c>
      <c r="J42" s="51" t="str">
        <f>IF(H42="","",ROUND(MAX(0,H42-DayHours),2))</f>
        <v/>
      </c>
      <c r="K42" s="43" t="str">
        <f>IF(H42="","",ROUND((I42+J42*OTRate)*StdRate,2))</f>
        <v/>
      </c>
      <c r="L42" s="36" t="n"/>
    </row>
    <row r="43">
      <c r="A43" s="39" t="n"/>
      <c r="B43" s="36" t="n"/>
      <c r="C43" s="36" t="n"/>
      <c r="D43" s="36" t="n"/>
      <c r="E43" s="49" t="n"/>
      <c r="F43" s="49" t="n"/>
      <c r="G43" s="50" t="n"/>
      <c r="H43" s="51" t="str">
        <f>IF(OR(E43="",F43=""),"",ROUND(MOD(F43-E43,1)*24-N(G43)/60,2))</f>
        <v/>
      </c>
      <c r="I43" s="51" t="str">
        <f>IF(H43="","",MIN(H43,DayHours))</f>
        <v/>
      </c>
      <c r="J43" s="51" t="str">
        <f>IF(H43="","",ROUND(MAX(0,H43-DayHours),2))</f>
        <v/>
      </c>
      <c r="K43" s="43" t="str">
        <f>IF(H43="","",ROUND((I43+J43*OTRate)*StdRate,2))</f>
        <v/>
      </c>
      <c r="L43" s="36" t="n"/>
    </row>
    <row r="44">
      <c r="A44" s="39" t="n"/>
      <c r="B44" s="36" t="n"/>
      <c r="C44" s="36" t="n"/>
      <c r="D44" s="36" t="n"/>
      <c r="E44" s="49" t="n"/>
      <c r="F44" s="49" t="n"/>
      <c r="G44" s="50" t="n"/>
      <c r="H44" s="51" t="str">
        <f>IF(OR(E44="",F44=""),"",ROUND(MOD(F44-E44,1)*24-N(G44)/60,2))</f>
        <v/>
      </c>
      <c r="I44" s="51" t="str">
        <f>IF(H44="","",MIN(H44,DayHours))</f>
        <v/>
      </c>
      <c r="J44" s="51" t="str">
        <f>IF(H44="","",ROUND(MAX(0,H44-DayHours),2))</f>
        <v/>
      </c>
      <c r="K44" s="43" t="str">
        <f>IF(H44="","",ROUND((I44+J44*OTRate)*StdRate,2))</f>
        <v/>
      </c>
      <c r="L44" s="36" t="n"/>
    </row>
    <row r="45">
      <c r="A45" s="39" t="n"/>
      <c r="B45" s="36" t="n"/>
      <c r="C45" s="36" t="n"/>
      <c r="D45" s="36" t="n"/>
      <c r="E45" s="49" t="n"/>
      <c r="F45" s="49" t="n"/>
      <c r="G45" s="50" t="n"/>
      <c r="H45" s="51" t="str">
        <f>IF(OR(E45="",F45=""),"",ROUND(MOD(F45-E45,1)*24-N(G45)/60,2))</f>
        <v/>
      </c>
      <c r="I45" s="51" t="str">
        <f>IF(H45="","",MIN(H45,DayHours))</f>
        <v/>
      </c>
      <c r="J45" s="51" t="str">
        <f>IF(H45="","",ROUND(MAX(0,H45-DayHours),2))</f>
        <v/>
      </c>
      <c r="K45" s="43" t="str">
        <f>IF(H45="","",ROUND((I45+J45*OTRate)*StdRate,2))</f>
        <v/>
      </c>
      <c r="L45" s="36" t="n"/>
    </row>
    <row r="46">
      <c r="A46" s="39" t="n"/>
      <c r="B46" s="36" t="n"/>
      <c r="C46" s="36" t="n"/>
      <c r="D46" s="36" t="n"/>
      <c r="E46" s="49" t="n"/>
      <c r="F46" s="49" t="n"/>
      <c r="G46" s="50" t="n"/>
      <c r="H46" s="51" t="str">
        <f>IF(OR(E46="",F46=""),"",ROUND(MOD(F46-E46,1)*24-N(G46)/60,2))</f>
        <v/>
      </c>
      <c r="I46" s="51" t="str">
        <f>IF(H46="","",MIN(H46,DayHours))</f>
        <v/>
      </c>
      <c r="J46" s="51" t="str">
        <f>IF(H46="","",ROUND(MAX(0,H46-DayHours),2))</f>
        <v/>
      </c>
      <c r="K46" s="43" t="str">
        <f>IF(H46="","",ROUND((I46+J46*OTRate)*StdRate,2))</f>
        <v/>
      </c>
      <c r="L46" s="36" t="n"/>
    </row>
    <row r="47">
      <c r="A47" s="39" t="n"/>
      <c r="B47" s="36" t="n"/>
      <c r="C47" s="36" t="n"/>
      <c r="D47" s="36" t="n"/>
      <c r="E47" s="49" t="n"/>
      <c r="F47" s="49" t="n"/>
      <c r="G47" s="50" t="n"/>
      <c r="H47" s="51" t="str">
        <f>IF(OR(E47="",F47=""),"",ROUND(MOD(F47-E47,1)*24-N(G47)/60,2))</f>
        <v/>
      </c>
      <c r="I47" s="51" t="str">
        <f>IF(H47="","",MIN(H47,DayHours))</f>
        <v/>
      </c>
      <c r="J47" s="51" t="str">
        <f>IF(H47="","",ROUND(MAX(0,H47-DayHours),2))</f>
        <v/>
      </c>
      <c r="K47" s="43" t="str">
        <f>IF(H47="","",ROUND((I47+J47*OTRate)*StdRate,2))</f>
        <v/>
      </c>
      <c r="L47" s="36" t="n"/>
    </row>
    <row r="48">
      <c r="A48" s="39" t="n"/>
      <c r="B48" s="36" t="n"/>
      <c r="C48" s="36" t="n"/>
      <c r="D48" s="36" t="n"/>
      <c r="E48" s="49" t="n"/>
      <c r="F48" s="49" t="n"/>
      <c r="G48" s="50" t="n"/>
      <c r="H48" s="51" t="str">
        <f>IF(OR(E48="",F48=""),"",ROUND(MOD(F48-E48,1)*24-N(G48)/60,2))</f>
        <v/>
      </c>
      <c r="I48" s="51" t="str">
        <f>IF(H48="","",MIN(H48,DayHours))</f>
        <v/>
      </c>
      <c r="J48" s="51" t="str">
        <f>IF(H48="","",ROUND(MAX(0,H48-DayHours),2))</f>
        <v/>
      </c>
      <c r="K48" s="43" t="str">
        <f>IF(H48="","",ROUND((I48+J48*OTRate)*StdRate,2))</f>
        <v/>
      </c>
      <c r="L48" s="36" t="n"/>
    </row>
    <row r="49">
      <c r="A49" s="39" t="n"/>
      <c r="B49" s="36" t="n"/>
      <c r="C49" s="36" t="n"/>
      <c r="D49" s="36" t="n"/>
      <c r="E49" s="49" t="n"/>
      <c r="F49" s="49" t="n"/>
      <c r="G49" s="50" t="n"/>
      <c r="H49" s="51" t="str">
        <f>IF(OR(E49="",F49=""),"",ROUND(MOD(F49-E49,1)*24-N(G49)/60,2))</f>
        <v/>
      </c>
      <c r="I49" s="51" t="str">
        <f>IF(H49="","",MIN(H49,DayHours))</f>
        <v/>
      </c>
      <c r="J49" s="51" t="str">
        <f>IF(H49="","",ROUND(MAX(0,H49-DayHours),2))</f>
        <v/>
      </c>
      <c r="K49" s="43" t="str">
        <f>IF(H49="","",ROUND((I49+J49*OTRate)*StdRate,2))</f>
        <v/>
      </c>
      <c r="L49" s="36" t="n"/>
    </row>
    <row r="50">
      <c r="A50" s="39" t="n"/>
      <c r="B50" s="36" t="n"/>
      <c r="C50" s="36" t="n"/>
      <c r="D50" s="36" t="n"/>
      <c r="E50" s="49" t="n"/>
      <c r="F50" s="49" t="n"/>
      <c r="G50" s="50" t="n"/>
      <c r="H50" s="51" t="str">
        <f>IF(OR(E50="",F50=""),"",ROUND(MOD(F50-E50,1)*24-N(G50)/60,2))</f>
        <v/>
      </c>
      <c r="I50" s="51" t="str">
        <f>IF(H50="","",MIN(H50,DayHours))</f>
        <v/>
      </c>
      <c r="J50" s="51" t="str">
        <f>IF(H50="","",ROUND(MAX(0,H50-DayHours),2))</f>
        <v/>
      </c>
      <c r="K50" s="43" t="str">
        <f>IF(H50="","",ROUND((I50+J50*OTRate)*StdRate,2))</f>
        <v/>
      </c>
      <c r="L50" s="36" t="n"/>
    </row>
    <row r="51">
      <c r="A51" s="39" t="n"/>
      <c r="B51" s="36" t="n"/>
      <c r="C51" s="36" t="n"/>
      <c r="D51" s="36" t="n"/>
      <c r="E51" s="49" t="n"/>
      <c r="F51" s="49" t="n"/>
      <c r="G51" s="50" t="n"/>
      <c r="H51" s="51" t="str">
        <f>IF(OR(E51="",F51=""),"",ROUND(MOD(F51-E51,1)*24-N(G51)/60,2))</f>
        <v/>
      </c>
      <c r="I51" s="51" t="str">
        <f>IF(H51="","",MIN(H51,DayHours))</f>
        <v/>
      </c>
      <c r="J51" s="51" t="str">
        <f>IF(H51="","",ROUND(MAX(0,H51-DayHours),2))</f>
        <v/>
      </c>
      <c r="K51" s="43" t="str">
        <f>IF(H51="","",ROUND((I51+J51*OTRate)*StdRate,2))</f>
        <v/>
      </c>
      <c r="L51" s="36" t="n"/>
    </row>
    <row r="52">
      <c r="A52" s="39" t="n"/>
      <c r="B52" s="36" t="n"/>
      <c r="C52" s="36" t="n"/>
      <c r="D52" s="36" t="n"/>
      <c r="E52" s="49" t="n"/>
      <c r="F52" s="49" t="n"/>
      <c r="G52" s="50" t="n"/>
      <c r="H52" s="51" t="str">
        <f>IF(OR(E52="",F52=""),"",ROUND(MOD(F52-E52,1)*24-N(G52)/60,2))</f>
        <v/>
      </c>
      <c r="I52" s="51" t="str">
        <f>IF(H52="","",MIN(H52,DayHours))</f>
        <v/>
      </c>
      <c r="J52" s="51" t="str">
        <f>IF(H52="","",ROUND(MAX(0,H52-DayHours),2))</f>
        <v/>
      </c>
      <c r="K52" s="43" t="str">
        <f>IF(H52="","",ROUND((I52+J52*OTRate)*StdRate,2))</f>
        <v/>
      </c>
      <c r="L52" s="36" t="n"/>
    </row>
    <row r="53">
      <c r="A53" s="39" t="n"/>
      <c r="B53" s="36" t="n"/>
      <c r="C53" s="36" t="n"/>
      <c r="D53" s="36" t="n"/>
      <c r="E53" s="49" t="n"/>
      <c r="F53" s="49" t="n"/>
      <c r="G53" s="50" t="n"/>
      <c r="H53" s="51" t="str">
        <f>IF(OR(E53="",F53=""),"",ROUND(MOD(F53-E53,1)*24-N(G53)/60,2))</f>
        <v/>
      </c>
      <c r="I53" s="51" t="str">
        <f>IF(H53="","",MIN(H53,DayHours))</f>
        <v/>
      </c>
      <c r="J53" s="51" t="str">
        <f>IF(H53="","",ROUND(MAX(0,H53-DayHours),2))</f>
        <v/>
      </c>
      <c r="K53" s="43" t="str">
        <f>IF(H53="","",ROUND((I53+J53*OTRate)*StdRate,2))</f>
        <v/>
      </c>
      <c r="L53" s="36" t="n"/>
    </row>
    <row r="54">
      <c r="A54" s="39" t="n"/>
      <c r="B54" s="36" t="n"/>
      <c r="C54" s="36" t="n"/>
      <c r="D54" s="36" t="n"/>
      <c r="E54" s="49" t="n"/>
      <c r="F54" s="49" t="n"/>
      <c r="G54" s="50" t="n"/>
      <c r="H54" s="51" t="str">
        <f>IF(OR(E54="",F54=""),"",ROUND(MOD(F54-E54,1)*24-N(G54)/60,2))</f>
        <v/>
      </c>
      <c r="I54" s="51" t="str">
        <f>IF(H54="","",MIN(H54,DayHours))</f>
        <v/>
      </c>
      <c r="J54" s="51" t="str">
        <f>IF(H54="","",ROUND(MAX(0,H54-DayHours),2))</f>
        <v/>
      </c>
      <c r="K54" s="43" t="str">
        <f>IF(H54="","",ROUND((I54+J54*OTRate)*StdRate,2))</f>
        <v/>
      </c>
      <c r="L54" s="36" t="n"/>
    </row>
    <row r="55">
      <c r="A55" s="39" t="n"/>
      <c r="B55" s="36" t="n"/>
      <c r="C55" s="36" t="n"/>
      <c r="D55" s="36" t="n"/>
      <c r="E55" s="49" t="n"/>
      <c r="F55" s="49" t="n"/>
      <c r="G55" s="50" t="n"/>
      <c r="H55" s="51" t="str">
        <f>IF(OR(E55="",F55=""),"",ROUND(MOD(F55-E55,1)*24-N(G55)/60,2))</f>
        <v/>
      </c>
      <c r="I55" s="51" t="str">
        <f>IF(H55="","",MIN(H55,DayHours))</f>
        <v/>
      </c>
      <c r="J55" s="51" t="str">
        <f>IF(H55="","",ROUND(MAX(0,H55-DayHours),2))</f>
        <v/>
      </c>
      <c r="K55" s="43" t="str">
        <f>IF(H55="","",ROUND((I55+J55*OTRate)*StdRate,2))</f>
        <v/>
      </c>
      <c r="L55" s="36" t="n"/>
    </row>
    <row r="56">
      <c r="A56" s="39" t="n"/>
      <c r="B56" s="36" t="n"/>
      <c r="C56" s="36" t="n"/>
      <c r="D56" s="36" t="n"/>
      <c r="E56" s="49" t="n"/>
      <c r="F56" s="49" t="n"/>
      <c r="G56" s="50" t="n"/>
      <c r="H56" s="51" t="str">
        <f>IF(OR(E56="",F56=""),"",ROUND(MOD(F56-E56,1)*24-N(G56)/60,2))</f>
        <v/>
      </c>
      <c r="I56" s="51" t="str">
        <f>IF(H56="","",MIN(H56,DayHours))</f>
        <v/>
      </c>
      <c r="J56" s="51" t="str">
        <f>IF(H56="","",ROUND(MAX(0,H56-DayHours),2))</f>
        <v/>
      </c>
      <c r="K56" s="43" t="str">
        <f>IF(H56="","",ROUND((I56+J56*OTRate)*StdRate,2))</f>
        <v/>
      </c>
      <c r="L56" s="36" t="n"/>
    </row>
    <row r="57">
      <c r="A57" s="39" t="n"/>
      <c r="B57" s="36" t="n"/>
      <c r="C57" s="36" t="n"/>
      <c r="D57" s="36" t="n"/>
      <c r="E57" s="49" t="n"/>
      <c r="F57" s="49" t="n"/>
      <c r="G57" s="50" t="n"/>
      <c r="H57" s="51" t="str">
        <f>IF(OR(E57="",F57=""),"",ROUND(MOD(F57-E57,1)*24-N(G57)/60,2))</f>
        <v/>
      </c>
      <c r="I57" s="51" t="str">
        <f>IF(H57="","",MIN(H57,DayHours))</f>
        <v/>
      </c>
      <c r="J57" s="51" t="str">
        <f>IF(H57="","",ROUND(MAX(0,H57-DayHours),2))</f>
        <v/>
      </c>
      <c r="K57" s="43" t="str">
        <f>IF(H57="","",ROUND((I57+J57*OTRate)*StdRate,2))</f>
        <v/>
      </c>
      <c r="L57" s="36" t="n"/>
    </row>
    <row r="59">
      <c r="A59" s="47" t="inlineStr">
        <is>
          <t>Sample: 10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7">
    <dataValidation sqref="A8:A57" showDropDown="0" showInputMessage="0" showErrorMessage="1" allowBlank="1" error="Enter a date, e.g. 27/10/2026." type="date" operator="greaterThan">
      <formula1>DATE(2000,1,1)</formula1>
    </dataValidation>
    <dataValidation sqref="B8:B57" showDropDown="0" showInputMessage="0" showErrorMessage="1" allowBlank="1" error="Pick a value from the list." type="list">
      <formula1>=Staff</formula1>
    </dataValidation>
    <dataValidation sqref="C8:C57" showDropDown="0" showInputMessage="0" showErrorMessage="1" allowBlank="1" error="Pick a value from the list." type="list">
      <formula1>=Sites</formula1>
    </dataValidation>
    <dataValidation sqref="E8:E57" showDropDown="0" showInputMessage="0" showErrorMessage="1" allowBlank="1" error="Enter a time, e.g. 18:00." type="time" operator="between">
      <formula1>0</formula1>
      <formula2>0.999988</formula2>
    </dataValidation>
    <dataValidation sqref="F8:F57" showDropDown="0" showInputMessage="0" showErrorMessage="1" allowBlank="1" error="Enter a time, e.g. 18:00." type="time" operator="between">
      <formula1>0</formula1>
      <formula2>0.999988</formula2>
    </dataValidation>
    <dataValidation sqref="G8:G57" showDropDown="0" showInputMessage="0" showErrorMessage="1" allowBlank="1" error="Enter a number (0 or more)." type="decimal" operator="greaterThanOrEqual">
      <formula1>0</formula1>
    </dataValidation>
    <dataValidation sqref="L8:L57" showDropDown="0" showInputMessage="0" showErrorMessage="1" allowBlank="1" error="Pick a value from the list." type="list">
      <formula1>=L_YesNo</formula1>
    </dataValidation>
  </dataValidation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6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30" customWidth="1" min="4" max="4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PRICE LIST</t>
        </is>
      </c>
    </row>
    <row r="2" ht="16" customHeight="1">
      <c r="A2" s="4" t="n"/>
      <c r="B2" s="5" t="n"/>
      <c r="C2" s="6" t="inlineStr">
        <is>
          <t>Items, units and prices used by the quote and order sheets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</row>
    <row r="7">
      <c r="A7" s="28" t="inlineStr">
        <is>
          <t>Service / consumable</t>
        </is>
      </c>
      <c r="B7" s="28" t="inlineStr">
        <is>
          <t>Unit</t>
        </is>
      </c>
      <c r="C7" s="28" t="inlineStr">
        <is>
          <t>Price excl. VAT (R)</t>
        </is>
      </c>
      <c r="D7" s="28" t="inlineStr">
        <is>
          <t>Notes</t>
        </is>
      </c>
    </row>
    <row r="8">
      <c r="A8" s="36" t="inlineStr">
        <is>
          <t>Daily office clean</t>
        </is>
      </c>
      <c r="B8" s="36" t="inlineStr">
        <is>
          <t>visit</t>
        </is>
      </c>
      <c r="C8" s="48" t="n">
        <v>680</v>
      </c>
      <c r="D8" s="36" t="n"/>
    </row>
    <row r="9">
      <c r="A9" s="36" t="inlineStr">
        <is>
          <t>Deep clean per room</t>
        </is>
      </c>
      <c r="B9" s="36" t="inlineStr">
        <is>
          <t>room</t>
        </is>
      </c>
      <c r="C9" s="48" t="n">
        <v>420</v>
      </c>
      <c r="D9" s="36" t="n"/>
    </row>
    <row r="10">
      <c r="A10" s="36" t="inlineStr">
        <is>
          <t>Carpet shampoo</t>
        </is>
      </c>
      <c r="B10" s="36" t="inlineStr">
        <is>
          <t>m2</t>
        </is>
      </c>
      <c r="C10" s="48" t="n">
        <v>28</v>
      </c>
      <c r="D10" s="36" t="n"/>
    </row>
    <row r="11">
      <c r="A11" s="36" t="inlineStr">
        <is>
          <t>Window cleaning</t>
        </is>
      </c>
      <c r="B11" s="36" t="inlineStr">
        <is>
          <t>window</t>
        </is>
      </c>
      <c r="C11" s="48" t="n">
        <v>45</v>
      </c>
      <c r="D11" s="36" t="n"/>
    </row>
    <row r="12">
      <c r="A12" s="36" t="inlineStr">
        <is>
          <t>Sanitising fogging</t>
        </is>
      </c>
      <c r="B12" s="36" t="inlineStr">
        <is>
          <t>room</t>
        </is>
      </c>
      <c r="C12" s="48" t="n">
        <v>350</v>
      </c>
      <c r="D12" s="36" t="n"/>
    </row>
    <row r="13">
      <c r="A13" s="36" t="inlineStr">
        <is>
          <t>Toilet paper case (48 rolls)</t>
        </is>
      </c>
      <c r="B13" s="36" t="inlineStr">
        <is>
          <t>case</t>
        </is>
      </c>
      <c r="C13" s="48" t="n">
        <v>395</v>
      </c>
      <c r="D13" s="36" t="n"/>
    </row>
    <row r="14">
      <c r="A14" s="36" t="inlineStr">
        <is>
          <t>Floor polishing</t>
        </is>
      </c>
      <c r="B14" s="36" t="inlineStr">
        <is>
          <t>m2</t>
        </is>
      </c>
      <c r="C14" s="48" t="n">
        <v>18</v>
      </c>
      <c r="D14" s="36" t="n"/>
    </row>
    <row r="15">
      <c r="A15" s="36" t="inlineStr">
        <is>
          <t>Hygiene bin service</t>
        </is>
      </c>
      <c r="B15" s="36" t="inlineStr">
        <is>
          <t>bin</t>
        </is>
      </c>
      <c r="C15" s="48" t="n">
        <v>95</v>
      </c>
      <c r="D15" s="36" t="n"/>
    </row>
    <row r="16">
      <c r="A16" s="36" t="inlineStr">
        <is>
          <t>Hand soap 5 L</t>
        </is>
      </c>
      <c r="B16" s="36" t="inlineStr">
        <is>
          <t>container</t>
        </is>
      </c>
      <c r="C16" s="48" t="n">
        <v>185</v>
      </c>
      <c r="D16" s="36" t="n"/>
    </row>
    <row r="17">
      <c r="A17" s="36" t="inlineStr">
        <is>
          <t>Night clean</t>
        </is>
      </c>
      <c r="B17" s="36" t="inlineStr">
        <is>
          <t>visit</t>
        </is>
      </c>
      <c r="C17" s="48" t="n">
        <v>950</v>
      </c>
      <c r="D17" s="36" t="n"/>
    </row>
    <row r="18">
      <c r="A18" s="36" t="n"/>
      <c r="B18" s="36" t="n"/>
      <c r="C18" s="48" t="n"/>
      <c r="D18" s="36" t="n"/>
    </row>
    <row r="19">
      <c r="A19" s="36" t="n"/>
      <c r="B19" s="36" t="n"/>
      <c r="C19" s="48" t="n"/>
      <c r="D19" s="36" t="n"/>
    </row>
    <row r="20">
      <c r="A20" s="36" t="n"/>
      <c r="B20" s="36" t="n"/>
      <c r="C20" s="48" t="n"/>
      <c r="D20" s="36" t="n"/>
    </row>
    <row r="21">
      <c r="A21" s="36" t="n"/>
      <c r="B21" s="36" t="n"/>
      <c r="C21" s="48" t="n"/>
      <c r="D21" s="36" t="n"/>
    </row>
    <row r="22">
      <c r="A22" s="36" t="n"/>
      <c r="B22" s="36" t="n"/>
      <c r="C22" s="48" t="n"/>
      <c r="D22" s="36" t="n"/>
    </row>
    <row r="23">
      <c r="A23" s="36" t="n"/>
      <c r="B23" s="36" t="n"/>
      <c r="C23" s="48" t="n"/>
      <c r="D23" s="36" t="n"/>
    </row>
    <row r="24">
      <c r="A24" s="36" t="n"/>
      <c r="B24" s="36" t="n"/>
      <c r="C24" s="48" t="n"/>
      <c r="D24" s="36" t="n"/>
    </row>
    <row r="25">
      <c r="A25" s="36" t="n"/>
      <c r="B25" s="36" t="n"/>
      <c r="C25" s="48" t="n"/>
      <c r="D25" s="36" t="n"/>
    </row>
    <row r="26">
      <c r="A26" s="36" t="n"/>
      <c r="B26" s="36" t="n"/>
      <c r="C26" s="48" t="n"/>
      <c r="D26" s="36" t="n"/>
    </row>
    <row r="27">
      <c r="A27" s="36" t="n"/>
      <c r="B27" s="36" t="n"/>
      <c r="C27" s="48" t="n"/>
      <c r="D27" s="36" t="n"/>
    </row>
    <row r="29">
      <c r="A29" s="47" t="inlineStr">
        <is>
          <t>Sample prices only.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7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D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YOUR LISTS</t>
        </is>
      </c>
    </row>
    <row r="2" ht="16" customHeight="1">
      <c r="A2" s="4" t="n"/>
      <c r="B2" s="5" t="n"/>
      <c r="C2" s="6" t="inlineStr">
        <is>
          <t>Edit these lists - every drop-down in the workbook reads them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</row>
    <row r="5">
      <c r="C5" s="14" t="inlineStr">
        <is>
          <t>Type over the samples or add your own in the empty rows.</t>
        </is>
      </c>
    </row>
    <row r="7" ht="24" customHeight="1">
      <c r="A7" s="28" t="inlineStr">
        <is>
          <t>Staff</t>
        </is>
      </c>
      <c r="B7" s="28" t="inlineStr">
        <is>
          <t>Sites</t>
        </is>
      </c>
      <c r="C7" s="28" t="inlineStr">
        <is>
          <t>Clients</t>
        </is>
      </c>
    </row>
    <row r="8">
      <c r="A8" s="36" t="inlineStr">
        <is>
          <t>Z. Mthembu</t>
        </is>
      </c>
      <c r="B8" s="36" t="inlineStr">
        <is>
          <t>Waterfront office park</t>
        </is>
      </c>
      <c r="C8" s="36" t="inlineStr">
        <is>
          <t>Waterfront Office Park</t>
        </is>
      </c>
    </row>
    <row r="9">
      <c r="A9" s="36" t="inlineStr">
        <is>
          <t>A. Jacobs</t>
        </is>
      </c>
      <c r="B9" s="36" t="inlineStr">
        <is>
          <t>Bellville medical suites</t>
        </is>
      </c>
      <c r="C9" s="36" t="inlineStr">
        <is>
          <t>Bellville Medical</t>
        </is>
      </c>
    </row>
    <row r="10">
      <c r="A10" s="36" t="inlineStr">
        <is>
          <t>F. Daniels</t>
        </is>
      </c>
      <c r="B10" s="36" t="inlineStr">
        <is>
          <t>Century City showroom</t>
        </is>
      </c>
      <c r="C10" s="36" t="inlineStr">
        <is>
          <t>Century Motors</t>
        </is>
      </c>
    </row>
    <row r="11">
      <c r="A11" s="36" t="inlineStr">
        <is>
          <t>N. Sithole</t>
        </is>
      </c>
      <c r="B11" s="36" t="inlineStr">
        <is>
          <t>Parow school hall</t>
        </is>
      </c>
      <c r="C11" s="36" t="inlineStr">
        <is>
          <t>Parow Primary School</t>
        </is>
      </c>
    </row>
    <row r="12">
      <c r="A12" s="36" t="inlineStr">
        <is>
          <t>R. Pillay</t>
        </is>
      </c>
      <c r="B12" s="36" t="n"/>
      <c r="C12" s="36" t="n"/>
    </row>
    <row r="13">
      <c r="A13" s="36" t="n"/>
      <c r="B13" s="36" t="n"/>
      <c r="C13" s="36" t="n"/>
    </row>
    <row r="14">
      <c r="A14" s="36" t="n"/>
      <c r="B14" s="36" t="n"/>
      <c r="C14" s="36" t="n"/>
    </row>
    <row r="15">
      <c r="A15" s="36" t="n"/>
      <c r="B15" s="36" t="n"/>
      <c r="C15" s="36" t="n"/>
    </row>
    <row r="16">
      <c r="A16" s="36" t="n"/>
      <c r="B16" s="36" t="n"/>
      <c r="C16" s="36" t="n"/>
    </row>
    <row r="17">
      <c r="A17" s="36" t="n"/>
      <c r="B17" s="36" t="n"/>
      <c r="C17" s="36" t="n"/>
    </row>
    <row r="18">
      <c r="A18" s="36" t="n"/>
      <c r="B18" s="36" t="n"/>
      <c r="C18" s="36" t="n"/>
    </row>
    <row r="19">
      <c r="A19" s="36" t="n"/>
      <c r="B19" s="36" t="n"/>
      <c r="C19" s="36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8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F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48" customWidth="1" min="3" max="3"/>
    <col width="16" customWidth="1" min="4" max="4"/>
    <col width="3" customWidth="1" min="5" max="5"/>
    <col width="44" customWidth="1" min="6" max="6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SETTINGS</t>
        </is>
      </c>
    </row>
    <row r="2" ht="16" customHeight="1">
      <c r="A2" s="4" t="n"/>
      <c r="B2" s="5" t="n"/>
      <c r="C2" s="6" t="inlineStr">
        <is>
          <t>Every calculation in this workbook reads these values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</row>
    <row r="6">
      <c r="A6" s="28" t="inlineStr"/>
      <c r="B6" s="28" t="inlineStr"/>
      <c r="C6" s="28" t="inlineStr">
        <is>
          <t>Setting</t>
        </is>
      </c>
      <c r="D6" s="28" t="inlineStr">
        <is>
          <t>Value</t>
        </is>
      </c>
      <c r="E6" s="28" t="inlineStr"/>
      <c r="F6" s="28" t="inlineStr">
        <is>
          <t>Note</t>
        </is>
      </c>
    </row>
    <row r="7">
      <c r="C7" s="52" t="inlineStr">
        <is>
          <t>Company name</t>
        </is>
      </c>
      <c r="D7" s="36" t="inlineStr">
        <is>
          <t>Your Cleaning Company</t>
        </is>
      </c>
      <c r="F7" s="14" t="inlineStr">
        <is>
          <t>Shown at the top of the quote / invoice</t>
        </is>
      </c>
    </row>
    <row r="8">
      <c r="C8" s="52" t="inlineStr">
        <is>
          <t>Today's date (for overdue, expiry and days open)</t>
        </is>
      </c>
      <c r="D8" s="39" t="n">
        <v>46322</v>
      </c>
      <c r="F8" s="14" t="inlineStr">
        <is>
          <t>Change it to today when you open the file</t>
        </is>
      </c>
    </row>
    <row r="9">
      <c r="C9" s="52" t="inlineStr">
        <is>
          <t>VAT rate</t>
        </is>
      </c>
      <c r="D9" s="53" t="n">
        <v>0.15</v>
      </c>
      <c r="F9" s="14" t="inlineStr">
        <is>
          <t>South Africa: 15%</t>
        </is>
      </c>
    </row>
    <row r="10">
      <c r="C10" s="52" t="inlineStr">
        <is>
          <t>Labour rate per hour (R)</t>
        </is>
      </c>
      <c r="D10" s="48" t="n">
        <v>450</v>
      </c>
      <c r="F10" s="14" t="inlineStr">
        <is>
          <t>Used for job values</t>
        </is>
      </c>
    </row>
    <row r="11">
      <c r="C11" s="52" t="inlineStr">
        <is>
          <t>Cleaner hourly rate (R)</t>
        </is>
      </c>
      <c r="D11" s="48" t="n">
        <v>35</v>
      </c>
      <c r="F11" s="14" t="inlineStr">
        <is>
          <t>Sample value - set to your agreement</t>
        </is>
      </c>
    </row>
    <row r="12">
      <c r="C12" s="52" t="inlineStr">
        <is>
          <t>Normal hours per day</t>
        </is>
      </c>
      <c r="D12" s="54" t="n">
        <v>9</v>
      </c>
      <c r="F12" s="14" t="inlineStr">
        <is>
          <t>Hours above this are overtime</t>
        </is>
      </c>
    </row>
    <row r="13">
      <c r="C13" s="52" t="inlineStr">
        <is>
          <t>Overtime rate (x wage)</t>
        </is>
      </c>
      <c r="D13" s="55" t="n">
        <v>1.5</v>
      </c>
      <c r="F13" s="14" t="inlineStr"/>
    </row>
    <row r="14">
      <c r="C14" s="52" t="inlineStr">
        <is>
          <t>Pass mark (inspections, assessments)</t>
        </is>
      </c>
      <c r="D14" s="53" t="n">
        <v>0.8</v>
      </c>
      <c r="F14" s="14" t="inlineStr"/>
    </row>
    <row r="15">
      <c r="C15" s="52" t="inlineStr">
        <is>
          <t>Quote valid for (days)</t>
        </is>
      </c>
      <c r="D15" s="50" t="n">
        <v>30</v>
      </c>
      <c r="F15" s="14" t="inlineStr"/>
    </row>
    <row r="16">
      <c r="C16" s="52" t="inlineStr">
        <is>
          <t>Payment terms (days)</t>
        </is>
      </c>
      <c r="D16" s="50" t="n">
        <v>30</v>
      </c>
      <c r="F16" s="14" t="inlineStr"/>
    </row>
    <row r="17">
      <c r="C17" s="52" t="inlineStr">
        <is>
          <t>Certificate / refresher period (days)</t>
        </is>
      </c>
      <c r="D17" s="50" t="n">
        <v>365</v>
      </c>
      <c r="F17" s="14" t="inlineStr"/>
    </row>
    <row r="18">
      <c r="C18" s="52" t="inlineStr">
        <is>
          <t>Service interval (days)</t>
        </is>
      </c>
      <c r="D18" s="50" t="n">
        <v>90</v>
      </c>
      <c r="F18" s="14" t="inlineStr"/>
    </row>
    <row r="19">
      <c r="C19" s="52" t="inlineStr">
        <is>
          <t>Retention on claims</t>
        </is>
      </c>
      <c r="D19" s="53" t="n">
        <v>0.05</v>
      </c>
      <c r="F19" s="14" t="inlineStr"/>
    </row>
    <row r="20">
      <c r="C20" s="52" t="inlineStr">
        <is>
          <t>Patrol late limit (minutes)</t>
        </is>
      </c>
      <c r="D20" s="50" t="n">
        <v>10</v>
      </c>
      <c r="F20" s="14" t="inlineStr"/>
    </row>
    <row r="21">
      <c r="C21" s="52" t="inlineStr">
        <is>
          <t>Plant hire rate per hour (R)</t>
        </is>
      </c>
      <c r="D21" s="48" t="n">
        <v>650</v>
      </c>
      <c r="F21" s="14" t="inlineStr"/>
    </row>
    <row r="23">
      <c r="C23" s="47" t="inlineStr">
        <is>
          <t>Sample values: the full version is set up with your own rates and rules.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9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0" customWidth="1" min="3" max="3"/>
  </cols>
  <sheetData>
    <row r="1" ht="26" customHeight="1">
      <c r="A1" s="1" t="inlineStr">
        <is>
          <t>YOUR LOGO HERE</t>
        </is>
      </c>
      <c r="B1" s="2" t="n"/>
      <c r="C1" s="3" t="inlineStr">
        <is>
          <t>YOUR CLEANING COMPANY  -  TERMS</t>
        </is>
      </c>
    </row>
    <row r="2" ht="16" customHeight="1">
      <c r="A2" s="4" t="n"/>
      <c r="B2" s="5" t="n"/>
      <c r="C2" s="6" t="inlineStr">
        <is>
          <t>Sample terms</t>
        </is>
      </c>
    </row>
    <row r="3" ht="14" customHeight="1">
      <c r="A3" s="7" t="n"/>
      <c r="B3" s="8" t="n"/>
      <c r="C3" s="9" t="inlineStr">
        <is>
          <t>SAMPLE prepared for Your Cleaning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</row>
    <row r="6">
      <c r="C6" s="56" t="inlineStr">
        <is>
          <t>1. This file is a sample prepared for Your Cleaning Company to show how a custom version would work.</t>
        </is>
      </c>
    </row>
    <row r="7">
      <c r="C7" s="56" t="inlineStr">
        <is>
          <t>2. It is not licensed for business use: do not use it for real sites, cleaners or money.</t>
        </is>
      </c>
    </row>
    <row r="8">
      <c r="C8" s="56" t="inlineStr">
        <is>
          <t>3. No redistribution: do not copy, share, resell or pass it on.</t>
        </is>
      </c>
    </row>
    <row r="9">
      <c r="C9" s="56" t="inlineStr">
        <is>
          <t>4. The sample is deliberately limited (50 rows per register); the names, sites and amounts in it are made up.</t>
        </is>
      </c>
    </row>
    <row r="10">
      <c r="C10" s="56" t="inlineStr">
        <is>
          <t>5. The full version is made to order: your logo and colours, your own fields, rules, prices and lists,</t>
        </is>
      </c>
    </row>
    <row r="11">
      <c r="C11" s="56" t="inlineStr">
        <is>
          <t xml:space="preserve">   unlimited rows, and no sample marks.</t>
        </is>
      </c>
    </row>
    <row r="12">
      <c r="C12" s="56" t="inlineStr">
        <is>
          <t>6. The layout and formulas remain the property of The Process until the full version is paid for.</t>
        </is>
      </c>
    </row>
    <row r="13">
      <c r="C13" s="56" t="inlineStr"/>
    </row>
    <row r="14">
      <c r="C14" s="56" t="inlineStr">
        <is>
          <t>Contact: The Process - iamtheprocess.com</t>
        </is>
      </c>
    </row>
    <row r="15">
      <c r="C15" s="56" t="inlineStr">
        <is>
          <t>(c) 2026 The Process - iamtheprocess.com. All rights reserved.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Cleaning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10.xml><?xml version="1.0" encoding="utf-8"?>
<worksheet xmlns="http://schemas.openxmlformats.org/spreadsheetml/2006/main">
  <sheetPr>
    <tabColor rgb="001F2125"/>
    <outlinePr summaryBelow="1" summaryRight="1"/>
    <pageSetUpPr/>
  </sheetPr>
  <dimension ref="A1:T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Draft</t>
        </is>
      </c>
      <c r="B1" t="inlineStr">
        <is>
          <t>Unpaid</t>
        </is>
      </c>
      <c r="C1" t="inlineStr">
        <is>
          <t>Submitted</t>
        </is>
      </c>
      <c r="D1" t="inlineStr">
        <is>
          <t>Ordered</t>
        </is>
      </c>
      <c r="E1" t="inlineStr">
        <is>
          <t>Open</t>
        </is>
      </c>
      <c r="F1" t="inlineStr">
        <is>
          <t>Open</t>
        </is>
      </c>
      <c r="G1" t="inlineStr">
        <is>
          <t>Low</t>
        </is>
      </c>
      <c r="H1" t="inlineStr">
        <is>
          <t>Low</t>
        </is>
      </c>
      <c r="I1" t="inlineStr">
        <is>
          <t>Yes</t>
        </is>
      </c>
      <c r="J1" t="inlineStr">
        <is>
          <t>OK</t>
        </is>
      </c>
      <c r="K1" t="inlineStr">
        <is>
          <t>Pass</t>
        </is>
      </c>
      <c r="L1" t="inlineStr">
        <is>
          <t>Clear</t>
        </is>
      </c>
      <c r="M1" t="inlineStr">
        <is>
          <t>Patrol</t>
        </is>
      </c>
      <c r="N1" t="inlineStr">
        <is>
          <t>On time</t>
        </is>
      </c>
      <c r="O1" t="inlineStr">
        <is>
          <t>Good</t>
        </is>
      </c>
      <c r="P1" t="inlineStr">
        <is>
          <t>Working</t>
        </is>
      </c>
      <c r="Q1" t="inlineStr">
        <is>
          <t>Open</t>
        </is>
      </c>
      <c r="R1" t="inlineStr">
        <is>
          <t>Received</t>
        </is>
      </c>
      <c r="S1" t="inlineStr">
        <is>
          <t>Valid</t>
        </is>
      </c>
      <c r="T1" t="inlineStr">
        <is>
          <t>Up to date</t>
        </is>
      </c>
    </row>
    <row r="2">
      <c r="A2" t="inlineStr">
        <is>
          <t>Sent</t>
        </is>
      </c>
      <c r="B2" t="inlineStr">
        <is>
          <t>Overdue</t>
        </is>
      </c>
      <c r="C2" t="inlineStr">
        <is>
          <t>Certified</t>
        </is>
      </c>
      <c r="D2" t="inlineStr">
        <is>
          <t>Delivered</t>
        </is>
      </c>
      <c r="E2" t="inlineStr">
        <is>
          <t>In progress</t>
        </is>
      </c>
      <c r="F2" t="inlineStr">
        <is>
          <t>Follow-up</t>
        </is>
      </c>
      <c r="G2" t="inlineStr">
        <is>
          <t>Medium</t>
        </is>
      </c>
      <c r="H2" t="inlineStr">
        <is>
          <t>Normal</t>
        </is>
      </c>
      <c r="I2" t="inlineStr">
        <is>
          <t>No</t>
        </is>
      </c>
      <c r="J2" t="inlineStr">
        <is>
          <t>Fault</t>
        </is>
      </c>
      <c r="K2" t="inlineStr">
        <is>
          <t>Fail</t>
        </is>
      </c>
      <c r="L2" t="inlineStr">
        <is>
          <t>Cloudy</t>
        </is>
      </c>
      <c r="M2" t="inlineStr">
        <is>
          <t>Visitor</t>
        </is>
      </c>
      <c r="N2" t="inlineStr">
        <is>
          <t>Late</t>
        </is>
      </c>
      <c r="O2" t="inlineStr">
        <is>
          <t>Misfire</t>
        </is>
      </c>
      <c r="P2" t="inlineStr">
        <is>
          <t>Standing</t>
        </is>
      </c>
      <c r="Q2" t="inlineStr">
        <is>
          <t>Fixed</t>
        </is>
      </c>
      <c r="R2" t="inlineStr">
        <is>
          <t>In progress</t>
        </is>
      </c>
      <c r="S2" t="inlineStr">
        <is>
          <t>Renew soon</t>
        </is>
      </c>
      <c r="T2" t="inlineStr">
        <is>
          <t>Due soon</t>
        </is>
      </c>
    </row>
    <row r="3">
      <c r="A3" t="inlineStr">
        <is>
          <t>Accepted</t>
        </is>
      </c>
      <c r="B3" t="inlineStr">
        <is>
          <t>Paid</t>
        </is>
      </c>
      <c r="C3" t="inlineStr">
        <is>
          <t>Paid</t>
        </is>
      </c>
      <c r="D3" t="inlineStr">
        <is>
          <t>Invoiced</t>
        </is>
      </c>
      <c r="E3" t="inlineStr">
        <is>
          <t>Waiting for parts</t>
        </is>
      </c>
      <c r="F3" t="inlineStr">
        <is>
          <t>Closed</t>
        </is>
      </c>
      <c r="G3" t="inlineStr">
        <is>
          <t>High</t>
        </is>
      </c>
      <c r="H3" t="inlineStr">
        <is>
          <t>Urgent</t>
        </is>
      </c>
      <c r="J3" t="inlineStr">
        <is>
          <t>N/A</t>
        </is>
      </c>
      <c r="L3" t="inlineStr">
        <is>
          <t>Rain</t>
        </is>
      </c>
      <c r="M3" t="inlineStr">
        <is>
          <t>Delivery</t>
        </is>
      </c>
      <c r="O3" t="inlineStr">
        <is>
          <t>Flyrock</t>
        </is>
      </c>
      <c r="P3" t="inlineStr">
        <is>
          <t>Breakdown</t>
        </is>
      </c>
      <c r="Q3" t="inlineStr">
        <is>
          <t>Signed off</t>
        </is>
      </c>
      <c r="R3" t="inlineStr">
        <is>
          <t>Completed</t>
        </is>
      </c>
      <c r="S3" t="inlineStr">
        <is>
          <t>Expired</t>
        </is>
      </c>
      <c r="T3" t="inlineStr">
        <is>
          <t>Overdue</t>
        </is>
      </c>
    </row>
    <row r="4">
      <c r="A4" t="inlineStr">
        <is>
          <t>Declined</t>
        </is>
      </c>
      <c r="E4" t="inlineStr">
        <is>
          <t>Completed</t>
        </is>
      </c>
      <c r="G4" t="inlineStr">
        <is>
          <t>Critical</t>
        </is>
      </c>
      <c r="L4" t="inlineStr">
        <is>
          <t>Wind</t>
        </is>
      </c>
      <c r="M4" t="inlineStr">
        <is>
          <t>Alarm</t>
        </is>
      </c>
      <c r="O4" t="inlineStr">
        <is>
          <t>Re-blast needed</t>
        </is>
      </c>
    </row>
    <row r="5">
      <c r="E5" t="inlineStr">
        <is>
          <t>Invoiced</t>
        </is>
      </c>
      <c r="L5" t="inlineStr">
        <is>
          <t>Heat</t>
        </is>
      </c>
      <c r="M5" t="inlineStr">
        <is>
          <t>Handover</t>
        </is>
      </c>
    </row>
    <row r="6">
      <c r="M6" t="inlineStr">
        <is>
          <t>Incident</t>
        </is>
      </c>
    </row>
    <row r="7">
      <c r="M7" t="inlineStr">
        <is>
          <t>Other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Process</dc:creator>
  <dc:subject>Sample</dc:subject>
  <dcterms:created xsi:type="dcterms:W3CDTF">2026-10-27T08:59:21Z</dcterms:created>
  <dcterms:modified xsi:type="dcterms:W3CDTF">2026-10-27T08:59:22Z</dcterms:modified>
  <cp:lastModifiedBy>The Process</cp:lastModifiedBy>
  <cp:keywords>sample</cp:keywords>
</cp:coreProperties>
</file>