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C578" lockStructure="1"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Incident reports" sheetId="2" state="visible" r:id="rId2"/>
    <sheet name="Patrol logs" sheetId="3" state="visible" r:id="rId3"/>
    <sheet name="Shift registers" sheetId="4" state="visible" r:id="rId4"/>
    <sheet name="Your lists" sheetId="5" state="visible" r:id="rId5"/>
    <sheet name="Settings" sheetId="6" state="visible" r:id="rId6"/>
    <sheet name="Terms" sheetId="7" state="visible" r:id="rId7"/>
    <sheet name="Fixed" sheetId="8" state="veryHidden" r:id="rId8"/>
  </sheets>
  <definedNames>
    <definedName name="CompanyName">Settings!$D$7</definedName>
    <definedName name="ReportDate">Settings!$D$8</definedName>
    <definedName name="VAT">Settings!$D$9</definedName>
    <definedName name="LabourRate">Settings!$D$10</definedName>
    <definedName name="StdRate">Settings!$D$11</definedName>
    <definedName name="DayHours">Settings!$D$12</definedName>
    <definedName name="OTRate">Settings!$D$13</definedName>
    <definedName name="PassMark">Settings!$D$14</definedName>
    <definedName name="ValidDays">Settings!$D$15</definedName>
    <definedName name="PayDays">Settings!$D$16</definedName>
    <definedName name="CertDays">Settings!$D$17</definedName>
    <definedName name="ServiceDays">Settings!$D$18</definedName>
    <definedName name="Retention">Settings!$D$19</definedName>
    <definedName name="LateLimit">Settings!$D$20</definedName>
    <definedName name="PlantRate">Settings!$D$21</definedName>
    <definedName name="L_QuoteStatus">Fixed!$A$1:$A$4</definedName>
    <definedName name="L_InvStatus">Fixed!$B$1:$B$3</definedName>
    <definedName name="L_ClaimStatus">Fixed!$C$1:$C$3</definedName>
    <definedName name="L_OrderStatus">Fixed!$D$1:$D$3</definedName>
    <definedName name="L_JobStatus">Fixed!$E$1:$E$5</definedName>
    <definedName name="L_IncStatus">Fixed!$F$1:$F$3</definedName>
    <definedName name="L_Severity">Fixed!$G$1:$G$4</definedName>
    <definedName name="L_Priority">Fixed!$H$1:$H$3</definedName>
    <definedName name="L_YesNo">Fixed!$I$1:$I$2</definedName>
    <definedName name="L_OKFault">Fixed!$J$1:$J$3</definedName>
    <definedName name="L_PassFail">Fixed!$K$1:$K$2</definedName>
    <definedName name="L_Weather">Fixed!$L$1:$L$5</definedName>
    <definedName name="L_EntryTypes">Fixed!$M$1:$M$7</definedName>
    <definedName name="L_PatrolResult">Fixed!$N$1:$N$2</definedName>
    <definedName name="L_BlastResult">Fixed!$O$1:$O$4</definedName>
    <definedName name="L_PlantStatus">Fixed!$P$1:$P$3</definedName>
    <definedName name="L_SnagStatus">Fixed!$Q$1:$Q$3</definedName>
    <definedName name="L_RecStatus">Fixed!$R$1:$R$3</definedName>
    <definedName name="L_CertStatus">Fixed!$S$1:$S$3</definedName>
    <definedName name="L_SchedStatus">Fixed!$T$1:$T$3</definedName>
    <definedName name="Staff">'Your lists'!$A$8:$A$19</definedName>
    <definedName name="Sites">'Your lists'!$B$8:$B$19</definedName>
    <definedName name="Issues">'Your lists'!$C$8:$C$19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 h:mm:ss"/>
    <numFmt numFmtId="165" formatCode="dd/mm/yyyy"/>
    <numFmt numFmtId="166" formatCode="&quot;R&quot; #,##0.00"/>
    <numFmt numFmtId="167" formatCode="0.0"/>
    <numFmt numFmtId="168" formatCode="hh:mm"/>
    <numFmt numFmtId="169" formatCode="mmmm yyyy"/>
    <numFmt numFmtId="170" formatCode="#,##0.0"/>
    <numFmt numFmtId="171" formatCode="mmm yyyy"/>
    <numFmt numFmtId="172" formatCode="#,##0.##"/>
  </numFmts>
  <fonts count="16">
    <font>
      <name val="Calibri"/>
      <family val="2"/>
      <color theme="1"/>
      <sz val="11"/>
      <scheme val="minor"/>
    </font>
    <font>
      <name val="Calibri"/>
      <b val="1"/>
      <color rgb="006E7178"/>
      <sz val="9"/>
    </font>
    <font>
      <name val="Calibri"/>
      <b val="1"/>
      <color rgb="001F2125"/>
      <sz val="17"/>
    </font>
    <font>
      <name val="Calibri"/>
      <color rgb="006E7178"/>
      <sz val="10"/>
    </font>
    <font>
      <name val="Calibri"/>
      <b val="1"/>
      <color rgb="00A8894F"/>
      <sz val="8"/>
    </font>
    <font>
      <name val="Calibri"/>
      <b val="1"/>
      <color rgb="00FFFFFF"/>
      <sz val="9"/>
    </font>
    <font>
      <name val="Calibri"/>
      <color rgb="002B2D31"/>
      <sz val="10"/>
    </font>
    <font>
      <name val="Calibri"/>
      <color rgb="001F2125"/>
      <sz val="10"/>
    </font>
    <font>
      <name val="Calibri"/>
      <i val="1"/>
      <color rgb="006E7178"/>
      <sz val="9"/>
    </font>
    <font>
      <name val="Calibri"/>
      <b val="1"/>
      <color rgb="00A8894F"/>
      <sz val="9"/>
    </font>
    <font>
      <name val="Calibri"/>
      <b val="1"/>
      <color rgb="001F2125"/>
      <sz val="10"/>
    </font>
    <font>
      <name val="Calibri"/>
      <color rgb="006E7178"/>
      <sz val="9"/>
    </font>
    <font>
      <name val="Calibri"/>
      <b val="1"/>
      <color rgb="00A8894F"/>
      <sz val="10"/>
    </font>
    <font>
      <name val="Calibri"/>
      <b val="1"/>
      <color rgb="006E7178"/>
      <sz val="8"/>
    </font>
    <font>
      <name val="Calibri"/>
      <b val="1"/>
      <color rgb="001F2125"/>
      <sz val="18"/>
    </font>
    <font>
      <name val="Calibri"/>
      <color rgb="002B2D31"/>
      <sz val="11"/>
    </font>
  </fonts>
  <fills count="5">
    <fill>
      <patternFill/>
    </fill>
    <fill>
      <patternFill patternType="gray125"/>
    </fill>
    <fill>
      <patternFill patternType="solid">
        <fgColor rgb="001F2125"/>
      </patternFill>
    </fill>
    <fill>
      <patternFill patternType="solid">
        <fgColor rgb="00F3F3F1"/>
      </patternFill>
    </fill>
    <fill>
      <patternFill patternType="solid">
        <fgColor rgb="00F3EEE6"/>
      </patternFill>
    </fill>
  </fills>
  <borders count="14">
    <border>
      <left/>
      <right/>
      <top/>
      <bottom/>
      <diagonal/>
    </border>
    <border>
      <left style="dashed">
        <color rgb="006E7178"/>
      </left>
      <top style="dashed">
        <color rgb="006E7178"/>
      </top>
    </border>
    <border>
      <right style="dashed">
        <color rgb="006E7178"/>
      </right>
      <top style="dashed">
        <color rgb="006E7178"/>
      </top>
    </border>
    <border>
      <left style="dashed">
        <color rgb="006E7178"/>
      </left>
    </border>
    <border>
      <right style="dashed">
        <color rgb="006E7178"/>
      </right>
    </border>
    <border>
      <left style="dashed">
        <color rgb="006E7178"/>
      </left>
      <bottom style="dashed">
        <color rgb="006E7178"/>
      </bottom>
    </border>
    <border>
      <right style="dashed">
        <color rgb="006E7178"/>
      </right>
      <bottom style="dashed">
        <color rgb="006E7178"/>
      </bottom>
    </border>
    <border>
      <top style="medium">
        <color rgb="00A8894F"/>
      </top>
    </border>
    <border>
      <left style="thin">
        <color rgb="00C9CBCF"/>
      </left>
      <right style="thin">
        <color rgb="00C9CBCF"/>
      </right>
      <top style="thin">
        <color rgb="00C9CBCF"/>
      </top>
      <bottom style="thin">
        <color rgb="00C9CBCF"/>
      </bottom>
    </border>
    <border/>
    <border>
      <left/>
      <right/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 style="thin">
        <color rgb="00C9CBCF"/>
      </bottom>
      <diagonal/>
    </border>
    <border>
      <left/>
      <right/>
      <top style="thin">
        <color rgb="00C9CBCF"/>
      </top>
      <bottom style="thin">
        <color rgb="00C9CBCF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2" fillId="0" borderId="0" pivotButton="0" quotePrefix="0" xfId="0"/>
    <xf numFmtId="0" fontId="0" fillId="0" borderId="3" pivotButton="0" quotePrefix="0" xfId="0"/>
    <xf numFmtId="0" fontId="0" fillId="0" borderId="4" pivotButton="0" quotePrefix="0" xfId="0"/>
    <xf numFmtId="0" fontId="3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4" fillId="0" borderId="0" pivotButton="0" quotePrefix="0" xfId="0"/>
    <xf numFmtId="0" fontId="0" fillId="0" borderId="7" pivotButton="0" quotePrefix="0" xfId="0"/>
    <xf numFmtId="0" fontId="10" fillId="0" borderId="0" pivotButton="0" quotePrefix="0" xfId="0"/>
    <xf numFmtId="169" fontId="7" fillId="0" borderId="8" applyAlignment="1" applyProtection="1" pivotButton="0" quotePrefix="0" xfId="0">
      <alignment vertical="top"/>
      <protection locked="0" hidden="0"/>
    </xf>
    <xf numFmtId="165" fontId="11" fillId="0" borderId="0" applyProtection="1" pivotButton="0" quotePrefix="0" xfId="0">
      <protection locked="1" hidden="1"/>
    </xf>
    <xf numFmtId="0" fontId="8" fillId="0" borderId="0" pivotButton="0" quotePrefix="0" xfId="0"/>
    <xf numFmtId="0" fontId="12" fillId="0" borderId="0" pivotButton="0" quotePrefix="0" xfId="0"/>
    <xf numFmtId="0" fontId="13" fillId="3" borderId="7" applyAlignment="1" applyProtection="1" pivotButton="0" quotePrefix="0" xfId="0">
      <alignment vertical="bottom" indent="1"/>
      <protection locked="1" hidden="1"/>
    </xf>
    <xf numFmtId="0" fontId="0" fillId="3" borderId="7" applyProtection="1" pivotButton="0" quotePrefix="0" xfId="0">
      <protection locked="1" hidden="1"/>
    </xf>
    <xf numFmtId="0" fontId="13" fillId="4" borderId="7" applyAlignment="1" applyProtection="1" pivotButton="0" quotePrefix="0" xfId="0">
      <alignment vertical="bottom" indent="1"/>
      <protection locked="1" hidden="1"/>
    </xf>
    <xf numFmtId="0" fontId="0" fillId="4" borderId="7" applyProtection="1" pivotButton="0" quotePrefix="0" xfId="0">
      <protection locked="1" hidden="1"/>
    </xf>
    <xf numFmtId="1" fontId="14" fillId="3" borderId="9" applyAlignment="1" applyProtection="1" pivotButton="0" quotePrefix="0" xfId="0">
      <alignment horizontal="left" vertical="center" indent="1"/>
      <protection locked="1" hidden="1"/>
    </xf>
    <xf numFmtId="0" fontId="0" fillId="3" borderId="9" applyProtection="1" pivotButton="0" quotePrefix="0" xfId="0">
      <protection locked="1" hidden="1"/>
    </xf>
    <xf numFmtId="1" fontId="14" fillId="4" borderId="9" applyAlignment="1" applyProtection="1" pivotButton="0" quotePrefix="0" xfId="0">
      <alignment horizontal="left" vertical="center" indent="1"/>
      <protection locked="1" hidden="1"/>
    </xf>
    <xf numFmtId="0" fontId="0" fillId="4" borderId="9" applyProtection="1" pivotButton="0" quotePrefix="0" xfId="0">
      <protection locked="1" hidden="1"/>
    </xf>
    <xf numFmtId="9" fontId="14" fillId="4" borderId="9" applyAlignment="1" applyProtection="1" pivotButton="0" quotePrefix="0" xfId="0">
      <alignment horizontal="left" vertical="center" indent="1"/>
      <protection locked="1" hidden="1"/>
    </xf>
    <xf numFmtId="170" fontId="14" fillId="3" borderId="9" applyAlignment="1" applyProtection="1" pivotButton="0" quotePrefix="0" xfId="0">
      <alignment horizontal="left" vertical="center" indent="1"/>
      <protection locked="1" hidden="1"/>
    </xf>
    <xf numFmtId="166" fontId="14" fillId="4" borderId="9" applyAlignment="1" applyProtection="1" pivotButton="0" quotePrefix="0" xfId="0">
      <alignment horizontal="left" vertical="center" indent="1"/>
      <protection locked="1" hidden="1"/>
    </xf>
    <xf numFmtId="0" fontId="5" fillId="2" borderId="8" applyAlignment="1" pivotButton="0" quotePrefix="0" xfId="0">
      <alignment horizontal="center" vertical="center" wrapText="1"/>
    </xf>
    <xf numFmtId="0" fontId="0" fillId="0" borderId="8" pivotButton="0" quotePrefix="0" xfId="0"/>
    <xf numFmtId="171" fontId="6" fillId="3" borderId="8" applyAlignment="1" applyProtection="1" pivotButton="0" quotePrefix="0" xfId="0">
      <alignment vertical="top"/>
      <protection locked="1" hidden="1"/>
    </xf>
    <xf numFmtId="1" fontId="6" fillId="3" borderId="8" applyAlignment="1" applyProtection="1" pivotButton="0" quotePrefix="0" xfId="0">
      <alignment vertical="top"/>
      <protection locked="1" hidden="1"/>
    </xf>
    <xf numFmtId="0" fontId="6" fillId="3" borderId="8" applyAlignment="1" applyProtection="1" pivotButton="0" quotePrefix="0" xfId="0">
      <alignment vertical="top"/>
      <protection locked="1" hidden="1"/>
    </xf>
    <xf numFmtId="172" fontId="6" fillId="3" borderId="8" applyAlignment="1" applyProtection="1" pivotButton="0" quotePrefix="0" xfId="0">
      <alignment vertical="top"/>
      <protection locked="1" hidden="1"/>
    </xf>
    <xf numFmtId="165" fontId="7" fillId="0" borderId="8" applyAlignment="1" applyProtection="1" pivotButton="0" quotePrefix="0" xfId="0">
      <alignment vertical="top"/>
      <protection locked="0" hidden="0"/>
    </xf>
    <xf numFmtId="168" fontId="7" fillId="0" borderId="8" applyAlignment="1" applyProtection="1" pivotButton="0" quotePrefix="0" xfId="0">
      <alignment vertical="top"/>
      <protection locked="0" hidden="0"/>
    </xf>
    <xf numFmtId="0" fontId="7" fillId="0" borderId="8" applyAlignment="1" applyProtection="1" pivotButton="0" quotePrefix="0" xfId="0">
      <alignment vertical="top"/>
      <protection locked="0" hidden="0"/>
    </xf>
    <xf numFmtId="0" fontId="7" fillId="0" borderId="8" applyAlignment="1" applyProtection="1" pivotButton="0" quotePrefix="0" xfId="0">
      <alignment vertical="top" wrapText="1"/>
      <protection locked="0" hidden="0"/>
    </xf>
    <xf numFmtId="0" fontId="9" fillId="0" borderId="0" pivotButton="0" quotePrefix="0" xfId="0"/>
    <xf numFmtId="1" fontId="7" fillId="0" borderId="8" applyAlignment="1" applyProtection="1" pivotButton="0" quotePrefix="0" xfId="0">
      <alignment vertical="top"/>
      <protection locked="0" hidden="0"/>
    </xf>
    <xf numFmtId="2" fontId="6" fillId="3" borderId="8" applyAlignment="1" applyProtection="1" pivotButton="0" quotePrefix="0" xfId="0">
      <alignment vertical="top"/>
      <protection locked="1" hidden="1"/>
    </xf>
    <xf numFmtId="166" fontId="6" fillId="3" borderId="8" applyAlignment="1" applyProtection="1" pivotButton="0" quotePrefix="0" xfId="0">
      <alignment vertical="top"/>
      <protection locked="1" hidden="1"/>
    </xf>
    <xf numFmtId="0" fontId="6" fillId="0" borderId="8" pivotButton="0" quotePrefix="0" xfId="0"/>
    <xf numFmtId="9" fontId="7" fillId="0" borderId="8" applyAlignment="1" applyProtection="1" pivotButton="0" quotePrefix="0" xfId="0">
      <alignment vertical="top"/>
      <protection locked="0" hidden="0"/>
    </xf>
    <xf numFmtId="166" fontId="7" fillId="0" borderId="8" applyAlignment="1" applyProtection="1" pivotButton="0" quotePrefix="0" xfId="0">
      <alignment vertical="top"/>
      <protection locked="0" hidden="0"/>
    </xf>
    <xf numFmtId="167" fontId="7" fillId="0" borderId="8" applyAlignment="1" applyProtection="1" pivotButton="0" quotePrefix="0" xfId="0">
      <alignment vertical="top"/>
      <protection locked="0" hidden="0"/>
    </xf>
    <xf numFmtId="2" fontId="7" fillId="0" borderId="8" applyAlignment="1" applyProtection="1" pivotButton="0" quotePrefix="0" xfId="0">
      <alignment vertical="top"/>
      <protection locked="0" hidden="0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Records per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'Dashboard'!C24</f>
              <strCache>
                <ptCount val="1"/>
                <pt idx="0">
                  <v>Incident reports</v>
                </pt>
              </strCache>
            </strRef>
          </tx>
          <spPr>
            <a:solidFill>
              <a:srgbClr val="1F2125"/>
            </a:solidFill>
            <a:ln>
              <a:solidFill>
                <a:srgbClr val="1F2125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'Dashboard'!$C$25:$C$30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4.0</v>
                </pt>
                <pt idx="4">
                  <v>0.0</v>
                </pt>
                <pt idx="5">
                  <v>5.0</v>
                </pt>
              </numCache>
            </numRef>
          </val>
        </ser>
        <ser>
          <idx val="1"/>
          <order val="1"/>
          <tx>
            <strRef>
              <f>'Dashboard'!D24</f>
              <strCache>
                <ptCount val="1"/>
                <pt idx="0">
                  <v>Patrol logs</v>
                </pt>
              </strCache>
            </strRef>
          </tx>
          <spPr>
            <a:solidFill>
              <a:srgbClr val="A8894F"/>
            </a:solidFill>
            <a:ln>
              <a:solidFill>
                <a:srgbClr val="A8894F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'Dashboard'!$D$25:$D$30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3.0</v>
                </pt>
                <pt idx="4">
                  <v>2.0</v>
                </pt>
                <pt idx="5">
                  <v>5.0</v>
                </pt>
              </numCache>
            </numRef>
          </val>
        </ser>
        <ser>
          <idx val="2"/>
          <order val="2"/>
          <tx>
            <strRef>
              <f>'Dashboard'!E24</f>
              <strCache>
                <ptCount val="1"/>
                <pt idx="0">
                  <v>Shift registers</v>
                </pt>
              </strCache>
            </strRef>
          </tx>
          <spPr>
            <a:solidFill>
              <a:srgbClr val="6E7178"/>
            </a:solidFill>
            <a:ln>
              <a:solidFill>
                <a:srgbClr val="6E7178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'Dashboard'!$E$25:$E$30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4.0</v>
                </pt>
                <pt idx="4">
                  <v>1.0</v>
                </pt>
                <pt idx="5">
                  <v>5.0</v>
                </pt>
              </numCache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Incident reports by incident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'Dashboard'!D40</f>
              <strCache>
                <ptCount val="1"/>
                <pt idx="0">
                  <v>Count (all time)</v>
                </pt>
              </strCache>
            </strRef>
          </tx>
          <spPr>
            <a:solidFill>
              <a:srgbClr val="A8894F"/>
            </a:solidFill>
            <a:ln>
              <a:solidFill>
                <a:srgbClr val="A8894F"/>
              </a:solidFill>
              <a:prstDash val="solid"/>
            </a:ln>
          </spPr>
          <cat>
            <strRef>
              <f>'Dashboard'!$A$41:$A$52</f>
              <strCache>
                <ptCount val="12"/>
                <pt idx="0">
                  <v>Theft</v>
                </pt>
                <pt idx="1">
                  <v>Burglary / break-in</v>
                </pt>
                <pt idx="2">
                  <v>Trespass</v>
                </pt>
                <pt idx="3">
                  <v>Vandalism / damage</v>
                </pt>
                <pt idx="4">
                  <v>Alarm activation</v>
                </pt>
                <pt idx="5">
                  <v>Suspicious person</v>
                </pt>
                <pt idx="6">
                  <v>Suspicious vehicle</v>
                </pt>
                <pt idx="7">
                  <v>Access control breach</v>
                </pt>
                <pt idx="8">
                  <v/>
                </pt>
                <pt idx="9">
                  <v/>
                </pt>
                <pt idx="10">
                  <v/>
                </pt>
                <pt idx="11">
                  <v/>
                </pt>
              </strCache>
            </strRef>
          </cat>
          <val>
            <numRef>
              <f>'Dashboard'!$D$41:$D$52</f>
              <numCache>
                <formatCode>General</formatCode>
                <ptCount val="12"/>
                <pt idx="0">
                  <v>3.0</v>
                </pt>
                <pt idx="1">
                  <v>1.0</v>
                </pt>
                <pt idx="2">
                  <v>0.0</v>
                </pt>
                <pt idx="3">
                  <v>1.0</v>
                </pt>
                <pt idx="4">
                  <v>4.0</v>
                </pt>
                <pt idx="5">
                  <v>0.0</v>
                </pt>
                <pt idx="6">
                  <v>0.0</v>
                </pt>
                <pt idx="7">
                  <v>0.0</v>
                </pt>
              </numCache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image" Target="/xl/media/image1.png" Id="rId3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39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11</col>
      <colOff>0</colOff>
      <row>0</row>
      <rowOff>0</rowOff>
    </from>
    <ext cx="314325" cy="4191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12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8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13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7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Id="rIdSampleBg" Type="http://schemas.openxmlformats.org/officeDocument/2006/relationships/image" Target="../media/sample_background.png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Id="rIdSampleBg" Type="http://schemas.openxmlformats.org/officeDocument/2006/relationships/image" Target="../media/sample_background.png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Id="rIdSampleBg" Type="http://schemas.openxmlformats.org/officeDocument/2006/relationships/image" Target="../media/sample_background.png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Relationship Id="rIdSampleBg" Type="http://schemas.openxmlformats.org/officeDocument/2006/relationships/image" Target="../media/sample_background.png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Relationship Id="rIdSampleBg" Type="http://schemas.openxmlformats.org/officeDocument/2006/relationships/image" Target="../media/sample_background.png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Relationship Id="rIdSampleBg" Type="http://schemas.openxmlformats.org/officeDocument/2006/relationships/image" Target="../media/sample_background.png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Relationship Id="rIdSampleBg" Type="http://schemas.openxmlformats.org/officeDocument/2006/relationships/image" Target="../media/sample_background.png" /></Relationships>
</file>

<file path=xl/worksheets/sheet1.xml><?xml version="1.0" encoding="utf-8"?>
<worksheet xmlns="http://schemas.openxmlformats.org/spreadsheetml/2006/main">
  <sheetPr>
    <tabColor rgb="00A8894F"/>
    <outlinePr summaryBelow="1" summaryRight="1"/>
    <pageSetUpPr fitToPage="1"/>
  </sheetPr>
  <dimension ref="A1:L5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6" customHeight="1">
      <c r="A1" s="1" t="inlineStr">
        <is>
          <t>YOUR LOGO HERE</t>
        </is>
      </c>
      <c r="B1" s="2" t="n"/>
      <c r="C1" s="3" t="inlineStr">
        <is>
          <t>YOUR SECURITY COMPANY  -  DASHBOARD</t>
        </is>
      </c>
    </row>
    <row r="2" ht="16" customHeight="1">
      <c r="A2" s="4" t="n"/>
      <c r="B2" s="5" t="n"/>
      <c r="C2" s="6" t="inlineStr">
        <is>
          <t>Pick a month - every figure and chart updates</t>
        </is>
      </c>
    </row>
    <row r="3" ht="14" customHeight="1">
      <c r="A3" s="7" t="n"/>
      <c r="B3" s="8" t="n"/>
      <c r="C3" s="9" t="inlineStr">
        <is>
          <t>SAMPLE prepared for Your Security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</row>
    <row r="6">
      <c r="A6" s="11" t="inlineStr">
        <is>
          <t>Month</t>
        </is>
      </c>
      <c r="B6" s="12" t="n">
        <v>46296</v>
      </c>
      <c r="C6" s="13">
        <f>DATE(YEAR(B6),MONTH(B6),1)</f>
        <v>46296.0</v>
      </c>
      <c r="D6" s="13">
        <f>EOMONTH(C6,0)</f>
        <v>46326.0</v>
      </c>
      <c r="E6" s="14" t="inlineStr">
        <is>
          <t>Type any date in the month.</t>
        </is>
      </c>
    </row>
    <row r="8">
      <c r="A8" s="15" t="inlineStr">
        <is>
          <t>INCIDENT REPORTS</t>
        </is>
      </c>
    </row>
    <row r="9">
      <c r="A9" s="16" t="inlineStr">
        <is>
          <t>INCIDENTS ON SITE THIS MONTH</t>
        </is>
      </c>
      <c r="B9" s="17" t="n"/>
      <c r="C9" s="17" t="n"/>
      <c r="D9" s="17" t="n"/>
      <c r="E9" s="16" t="inlineStr">
        <is>
          <t>OPEN OR FOLLOW-UP</t>
        </is>
      </c>
      <c r="F9" s="17" t="n"/>
      <c r="G9" s="17" t="n"/>
      <c r="H9" s="17" t="n"/>
      <c r="I9" s="18" t="inlineStr">
        <is>
          <t>HIGH / CRITICAL THIS MONTH</t>
        </is>
      </c>
      <c r="J9" s="19" t="n"/>
      <c r="K9" s="19" t="n"/>
      <c r="L9" s="19" t="n"/>
    </row>
    <row r="10" ht="18" customHeight="1">
      <c r="A10" s="20">
        <f>COUNTIFS('Incident reports'!$B$8:$B$57,"&gt;="&amp;$C$6,'Incident reports'!$B$8:$B$57,"&lt;="&amp;$D$6)</f>
        <v>5.0</v>
      </c>
      <c r="B10" s="21" t="n"/>
      <c r="C10" s="21" t="n"/>
      <c r="D10" s="21" t="n"/>
      <c r="E10" s="20">
        <f>COUNTIF('Incident reports'!$K$8:$K$57,"Open")+COUNTIF('Incident reports'!$K$8:$K$57,"Follow-up")</f>
        <v>3.0</v>
      </c>
      <c r="F10" s="21" t="n"/>
      <c r="G10" s="21" t="n"/>
      <c r="H10" s="21" t="n"/>
      <c r="I10" s="22">
        <f>COUNTIFS('Incident reports'!$G$8:$G$57,"High",'Incident reports'!$B$8:$B$57,"&gt;="&amp;$C$6,'Incident reports'!$B$8:$B$57,"&lt;="&amp;$D$6)+COUNTIFS('Incident reports'!$G$8:$G$57,"Critical",'Incident reports'!$B$8:$B$57,"&gt;="&amp;$C$6,'Incident reports'!$B$8:$B$57,"&lt;="&amp;$D$6)</f>
        <v>1.0</v>
      </c>
      <c r="J10" s="23" t="n"/>
      <c r="K10" s="23" t="n"/>
      <c r="L10" s="23" t="n"/>
    </row>
    <row r="11" ht="18" customHeight="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3" t="n"/>
      <c r="J11" s="23" t="n"/>
      <c r="K11" s="23" t="n"/>
      <c r="L11" s="23" t="n"/>
    </row>
    <row r="13">
      <c r="A13" s="15" t="inlineStr">
        <is>
          <t>PATROL LOGS</t>
        </is>
      </c>
    </row>
    <row r="14">
      <c r="A14" s="16" t="inlineStr">
        <is>
          <t>PATROL POINTS SCANNED</t>
        </is>
      </c>
      <c r="B14" s="17" t="n"/>
      <c r="C14" s="17" t="n"/>
      <c r="D14" s="17" t="n"/>
      <c r="E14" s="16" t="inlineStr">
        <is>
          <t>LATE PATROL SCANS</t>
        </is>
      </c>
      <c r="F14" s="17" t="n"/>
      <c r="G14" s="17" t="n"/>
      <c r="H14" s="17" t="n"/>
      <c r="I14" s="18" t="inlineStr">
        <is>
          <t>ON TIME THIS MONTH</t>
        </is>
      </c>
      <c r="J14" s="19" t="n"/>
      <c r="K14" s="19" t="n"/>
      <c r="L14" s="19" t="n"/>
    </row>
    <row r="15" ht="18" customHeight="1">
      <c r="A15" s="20">
        <f>COUNTIFS('Patrol logs'!$A$8:$A$57,"&gt;="&amp;$C$6,'Patrol logs'!$A$8:$A$57,"&lt;="&amp;$D$6)</f>
        <v>5.0</v>
      </c>
      <c r="B15" s="21" t="n"/>
      <c r="C15" s="21" t="n"/>
      <c r="D15" s="21" t="n"/>
      <c r="E15" s="20">
        <f>COUNTIFS('Patrol logs'!$H$8:$H$57,"Late",'Patrol logs'!$A$8:$A$57,"&gt;="&amp;$C$6,'Patrol logs'!$A$8:$A$57,"&lt;="&amp;$D$6)</f>
        <v>2.0</v>
      </c>
      <c r="F15" s="21" t="n"/>
      <c r="G15" s="21" t="n"/>
      <c r="H15" s="21" t="n"/>
      <c r="I15" s="24">
        <f>IFERROR(ROUND(COUNTIFS('Patrol logs'!$H$8:$H$57,"On time",'Patrol logs'!$A$8:$A$57,"&gt;="&amp;$C$6,'Patrol logs'!$A$8:$A$57,"&lt;="&amp;$D$6)/COUNTIFS('Patrol logs'!$A$8:$A$57,"&gt;="&amp;$C$6,'Patrol logs'!$A$8:$A$57,"&lt;="&amp;$D$6),2),"-")</f>
        <v>0.6</v>
      </c>
      <c r="J15" s="23" t="n"/>
      <c r="K15" s="23" t="n"/>
      <c r="L15" s="23" t="n"/>
    </row>
    <row r="16" ht="18" customHeight="1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3" t="n"/>
      <c r="J16" s="23" t="n"/>
      <c r="K16" s="23" t="n"/>
      <c r="L16" s="23" t="n"/>
    </row>
    <row r="18">
      <c r="A18" s="15" t="inlineStr">
        <is>
          <t>SHIFT REGISTERS</t>
        </is>
      </c>
    </row>
    <row r="19">
      <c r="A19" s="16" t="inlineStr">
        <is>
          <t>GUARD HOURS THIS MONTH</t>
        </is>
      </c>
      <c r="B19" s="17" t="n"/>
      <c r="C19" s="17" t="n"/>
      <c r="D19" s="17" t="n"/>
      <c r="E19" s="16" t="inlineStr">
        <is>
          <t>GUARD OVERTIME (H)</t>
        </is>
      </c>
      <c r="F19" s="17" t="n"/>
      <c r="G19" s="17" t="n"/>
      <c r="H19" s="17" t="n"/>
      <c r="I19" s="18" t="inlineStr">
        <is>
          <t>APPROVED GUARD PAY (R)</t>
        </is>
      </c>
      <c r="J19" s="19" t="n"/>
      <c r="K19" s="19" t="n"/>
      <c r="L19" s="19" t="n"/>
    </row>
    <row r="20" ht="18" customHeight="1">
      <c r="A20" s="25">
        <f>SUMIFS('Shift registers'!$J$8:$J$57,'Shift registers'!$A$8:$A$57,"&gt;="&amp;$C$6,'Shift registers'!$A$8:$A$57,"&lt;="&amp;$D$6)</f>
        <v>50.5</v>
      </c>
      <c r="B20" s="21" t="n"/>
      <c r="C20" s="21" t="n"/>
      <c r="D20" s="21" t="n"/>
      <c r="E20" s="25">
        <f>SUMIFS('Shift registers'!$L$8:$L$57,'Shift registers'!$A$8:$A$57,"&gt;="&amp;$C$6,'Shift registers'!$A$8:$A$57,"&lt;="&amp;$D$6)</f>
        <v>6.5</v>
      </c>
      <c r="F20" s="21" t="n"/>
      <c r="G20" s="21" t="n"/>
      <c r="H20" s="21" t="n"/>
      <c r="I20" s="26">
        <f>SUMIFS('Shift registers'!$M$8:$M$57,'Shift registers'!$N$8:$N$57,"Yes",'Shift registers'!$A$8:$A$57,"&gt;="&amp;$C$6,'Shift registers'!$A$8:$A$57,"&lt;="&amp;$D$6)</f>
        <v>1120.0</v>
      </c>
      <c r="J20" s="23" t="n"/>
      <c r="K20" s="23" t="n"/>
      <c r="L20" s="23" t="n"/>
    </row>
    <row r="21" ht="18" customHeight="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3" t="n"/>
      <c r="J21" s="23" t="n"/>
      <c r="K21" s="23" t="n"/>
      <c r="L21" s="23" t="n"/>
    </row>
    <row r="24" ht="44" customHeight="1">
      <c r="A24" s="27" t="inlineStr">
        <is>
          <t>Month (last 6)</t>
        </is>
      </c>
      <c r="B24" s="28" t="n"/>
      <c r="C24" s="27" t="inlineStr">
        <is>
          <t>Incident reports</t>
        </is>
      </c>
      <c r="D24" s="27" t="inlineStr">
        <is>
          <t>Patrol logs</t>
        </is>
      </c>
      <c r="E24" s="27" t="inlineStr">
        <is>
          <t>Shift registers</t>
        </is>
      </c>
    </row>
    <row r="25">
      <c r="A25" s="29">
        <f>DATE(YEAR($C$6),MONTH($C$6)-5,1)</f>
        <v>46143.0</v>
      </c>
      <c r="B25" s="28" t="n"/>
      <c r="C25" s="30">
        <f>COUNTIFS('Incident reports'!$B$8:$B$57,"&gt;="&amp;$A25,'Incident reports'!$B$8:$B$57,"&lt;="&amp;EOMONTH($A25,0))</f>
        <v>0.0</v>
      </c>
      <c r="D25" s="30">
        <f>COUNTIFS('Patrol logs'!$A$8:$A$57,"&gt;="&amp;$A25,'Patrol logs'!$A$8:$A$57,"&lt;="&amp;EOMONTH($A25,0))</f>
        <v>0.0</v>
      </c>
      <c r="E25" s="30">
        <f>COUNTIFS('Shift registers'!$A$8:$A$57,"&gt;="&amp;$A25,'Shift registers'!$A$8:$A$57,"&lt;="&amp;EOMONTH($A25,0))</f>
        <v>0.0</v>
      </c>
    </row>
    <row r="26">
      <c r="A26" s="29">
        <f>DATE(YEAR($C$6),MONTH($C$6)-4,1)</f>
        <v>46174.0</v>
      </c>
      <c r="B26" s="28" t="n"/>
      <c r="C26" s="30">
        <f>COUNTIFS('Incident reports'!$B$8:$B$57,"&gt;="&amp;$A26,'Incident reports'!$B$8:$B$57,"&lt;="&amp;EOMONTH($A26,0))</f>
        <v>0.0</v>
      </c>
      <c r="D26" s="30">
        <f>COUNTIFS('Patrol logs'!$A$8:$A$57,"&gt;="&amp;$A26,'Patrol logs'!$A$8:$A$57,"&lt;="&amp;EOMONTH($A26,0))</f>
        <v>0.0</v>
      </c>
      <c r="E26" s="30">
        <f>COUNTIFS('Shift registers'!$A$8:$A$57,"&gt;="&amp;$A26,'Shift registers'!$A$8:$A$57,"&lt;="&amp;EOMONTH($A26,0))</f>
        <v>0.0</v>
      </c>
    </row>
    <row r="27">
      <c r="A27" s="29">
        <f>DATE(YEAR($C$6),MONTH($C$6)-3,1)</f>
        <v>46204.0</v>
      </c>
      <c r="B27" s="28" t="n"/>
      <c r="C27" s="30">
        <f>COUNTIFS('Incident reports'!$B$8:$B$57,"&gt;="&amp;$A27,'Incident reports'!$B$8:$B$57,"&lt;="&amp;EOMONTH($A27,0))</f>
        <v>0.0</v>
      </c>
      <c r="D27" s="30">
        <f>COUNTIFS('Patrol logs'!$A$8:$A$57,"&gt;="&amp;$A27,'Patrol logs'!$A$8:$A$57,"&lt;="&amp;EOMONTH($A27,0))</f>
        <v>0.0</v>
      </c>
      <c r="E27" s="30">
        <f>COUNTIFS('Shift registers'!$A$8:$A$57,"&gt;="&amp;$A27,'Shift registers'!$A$8:$A$57,"&lt;="&amp;EOMONTH($A27,0))</f>
        <v>0.0</v>
      </c>
    </row>
    <row r="28">
      <c r="A28" s="29">
        <f>DATE(YEAR($C$6),MONTH($C$6)-2,1)</f>
        <v>46235.0</v>
      </c>
      <c r="B28" s="28" t="n"/>
      <c r="C28" s="30">
        <f>COUNTIFS('Incident reports'!$B$8:$B$57,"&gt;="&amp;$A28,'Incident reports'!$B$8:$B$57,"&lt;="&amp;EOMONTH($A28,0))</f>
        <v>4.0</v>
      </c>
      <c r="D28" s="30">
        <f>COUNTIFS('Patrol logs'!$A$8:$A$57,"&gt;="&amp;$A28,'Patrol logs'!$A$8:$A$57,"&lt;="&amp;EOMONTH($A28,0))</f>
        <v>3.0</v>
      </c>
      <c r="E28" s="30">
        <f>COUNTIFS('Shift registers'!$A$8:$A$57,"&gt;="&amp;$A28,'Shift registers'!$A$8:$A$57,"&lt;="&amp;EOMONTH($A28,0))</f>
        <v>4.0</v>
      </c>
    </row>
    <row r="29">
      <c r="A29" s="29">
        <f>DATE(YEAR($C$6),MONTH($C$6)-1,1)</f>
        <v>46266.0</v>
      </c>
      <c r="B29" s="28" t="n"/>
      <c r="C29" s="30">
        <f>COUNTIFS('Incident reports'!$B$8:$B$57,"&gt;="&amp;$A29,'Incident reports'!$B$8:$B$57,"&lt;="&amp;EOMONTH($A29,0))</f>
        <v>0.0</v>
      </c>
      <c r="D29" s="30">
        <f>COUNTIFS('Patrol logs'!$A$8:$A$57,"&gt;="&amp;$A29,'Patrol logs'!$A$8:$A$57,"&lt;="&amp;EOMONTH($A29,0))</f>
        <v>2.0</v>
      </c>
      <c r="E29" s="30">
        <f>COUNTIFS('Shift registers'!$A$8:$A$57,"&gt;="&amp;$A29,'Shift registers'!$A$8:$A$57,"&lt;="&amp;EOMONTH($A29,0))</f>
        <v>1.0</v>
      </c>
    </row>
    <row r="30">
      <c r="A30" s="29">
        <f>DATE(YEAR($C$6),MONTH($C$6)-0,1)</f>
        <v>46296.0</v>
      </c>
      <c r="B30" s="28" t="n"/>
      <c r="C30" s="30">
        <f>COUNTIFS('Incident reports'!$B$8:$B$57,"&gt;="&amp;$A30,'Incident reports'!$B$8:$B$57,"&lt;="&amp;EOMONTH($A30,0))</f>
        <v>5.0</v>
      </c>
      <c r="D30" s="30">
        <f>COUNTIFS('Patrol logs'!$A$8:$A$57,"&gt;="&amp;$A30,'Patrol logs'!$A$8:$A$57,"&lt;="&amp;EOMONTH($A30,0))</f>
        <v>5.0</v>
      </c>
      <c r="E30" s="30">
        <f>COUNTIFS('Shift registers'!$A$8:$A$57,"&gt;="&amp;$A30,'Shift registers'!$A$8:$A$57,"&lt;="&amp;EOMONTH($A30,0))</f>
        <v>5.0</v>
      </c>
    </row>
    <row r="39">
      <c r="A39" s="15" t="inlineStr">
        <is>
          <t>INCIDENT REPORTS - BREAKDOWN</t>
        </is>
      </c>
    </row>
    <row r="40" ht="30" customHeight="1">
      <c r="A40" s="27" t="inlineStr">
        <is>
          <t>Incident type</t>
        </is>
      </c>
      <c r="B40" s="28" t="n"/>
      <c r="C40" s="28" t="n"/>
      <c r="D40" s="27" t="inlineStr">
        <is>
          <t>Count (all time)</t>
        </is>
      </c>
    </row>
    <row r="41">
      <c r="A41" s="31" t="str">
        <f>IF('Your lists'!C8="","",'Your lists'!C8)</f>
        <v>Theft</v>
      </c>
      <c r="B41" s="28" t="n"/>
      <c r="C41" s="28" t="n"/>
      <c r="D41" s="32">
        <f>IF(A41="","",COUNTIF('Incident reports'!$F$8:$F$57,A41))</f>
        <v>3.0</v>
      </c>
    </row>
    <row r="42">
      <c r="A42" s="31" t="str">
        <f>IF('Your lists'!C9="","",'Your lists'!C9)</f>
        <v>Burglary / break-in</v>
      </c>
      <c r="B42" s="28" t="n"/>
      <c r="C42" s="28" t="n"/>
      <c r="D42" s="32">
        <f>IF(A42="","",COUNTIF('Incident reports'!$F$8:$F$57,A42))</f>
        <v>1.0</v>
      </c>
    </row>
    <row r="43">
      <c r="A43" s="31" t="str">
        <f>IF('Your lists'!C10="","",'Your lists'!C10)</f>
        <v>Trespass</v>
      </c>
      <c r="B43" s="28" t="n"/>
      <c r="C43" s="28" t="n"/>
      <c r="D43" s="32">
        <f>IF(A43="","",COUNTIF('Incident reports'!$F$8:$F$57,A43))</f>
        <v>0.0</v>
      </c>
    </row>
    <row r="44">
      <c r="A44" s="31" t="str">
        <f>IF('Your lists'!C11="","",'Your lists'!C11)</f>
        <v>Vandalism / damage</v>
      </c>
      <c r="B44" s="28" t="n"/>
      <c r="C44" s="28" t="n"/>
      <c r="D44" s="32">
        <f>IF(A44="","",COUNTIF('Incident reports'!$F$8:$F$57,A44))</f>
        <v>1.0</v>
      </c>
    </row>
    <row r="45">
      <c r="A45" s="31" t="str">
        <f>IF('Your lists'!C12="","",'Your lists'!C12)</f>
        <v>Alarm activation</v>
      </c>
      <c r="B45" s="28" t="n"/>
      <c r="C45" s="28" t="n"/>
      <c r="D45" s="32">
        <f>IF(A45="","",COUNTIF('Incident reports'!$F$8:$F$57,A45))</f>
        <v>4.0</v>
      </c>
    </row>
    <row r="46">
      <c r="A46" s="31" t="str">
        <f>IF('Your lists'!C13="","",'Your lists'!C13)</f>
        <v>Suspicious person</v>
      </c>
      <c r="B46" s="28" t="n"/>
      <c r="C46" s="28" t="n"/>
      <c r="D46" s="32">
        <f>IF(A46="","",COUNTIF('Incident reports'!$F$8:$F$57,A46))</f>
        <v>0.0</v>
      </c>
    </row>
    <row r="47">
      <c r="A47" s="31" t="str">
        <f>IF('Your lists'!C14="","",'Your lists'!C14)</f>
        <v>Suspicious vehicle</v>
      </c>
      <c r="B47" s="28" t="n"/>
      <c r="C47" s="28" t="n"/>
      <c r="D47" s="32">
        <f>IF(A47="","",COUNTIF('Incident reports'!$F$8:$F$57,A47))</f>
        <v>0.0</v>
      </c>
    </row>
    <row r="48">
      <c r="A48" s="31" t="str">
        <f>IF('Your lists'!C15="","",'Your lists'!C15)</f>
        <v>Access control breach</v>
      </c>
      <c r="B48" s="28" t="n"/>
      <c r="C48" s="28" t="n"/>
      <c r="D48" s="32">
        <f>IF(A48="","",COUNTIF('Incident reports'!$F$8:$F$57,A48))</f>
        <v>0.0</v>
      </c>
    </row>
    <row r="49">
      <c r="A49" s="31" t="str">
        <f>IF('Your lists'!C16="","",'Your lists'!C16)</f>
        <v/>
      </c>
      <c r="B49" s="28" t="n"/>
      <c r="C49" s="28" t="n"/>
      <c r="D49" s="32" t="str">
        <f>IF(A49="","",COUNTIF('Incident reports'!$F$8:$F$57,A49))</f>
        <v/>
      </c>
    </row>
    <row r="50">
      <c r="A50" s="31" t="str">
        <f>IF('Your lists'!C17="","",'Your lists'!C17)</f>
        <v/>
      </c>
      <c r="B50" s="28" t="n"/>
      <c r="C50" s="28" t="n"/>
      <c r="D50" s="32" t="str">
        <f>IF(A50="","",COUNTIF('Incident reports'!$F$8:$F$57,A50))</f>
        <v/>
      </c>
    </row>
    <row r="51">
      <c r="A51" s="31" t="str">
        <f>IF('Your lists'!C18="","",'Your lists'!C18)</f>
        <v/>
      </c>
      <c r="B51" s="28" t="n"/>
      <c r="C51" s="28" t="n"/>
      <c r="D51" s="32" t="str">
        <f>IF(A51="","",COUNTIF('Incident reports'!$F$8:$F$57,A51))</f>
        <v/>
      </c>
    </row>
    <row r="52">
      <c r="A52" s="31" t="str">
        <f>IF('Your lists'!C19="","",'Your lists'!C19)</f>
        <v/>
      </c>
      <c r="B52" s="28" t="n"/>
      <c r="C52" s="28" t="n"/>
      <c r="D52" s="32" t="str">
        <f>IF(A52="","",COUNTIF('Incident reports'!$F$8:$F$57,A52))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39">
    <mergeCell ref="I14:L14"/>
    <mergeCell ref="A24:B24"/>
    <mergeCell ref="A30:B30"/>
    <mergeCell ref="A41:C41"/>
    <mergeCell ref="A46:C46"/>
    <mergeCell ref="E20:H21"/>
    <mergeCell ref="A19:D19"/>
    <mergeCell ref="A50:C50"/>
    <mergeCell ref="I19:L19"/>
    <mergeCell ref="A1:B3"/>
    <mergeCell ref="E10:H11"/>
    <mergeCell ref="A42:C42"/>
    <mergeCell ref="A9:D9"/>
    <mergeCell ref="I9:L9"/>
    <mergeCell ref="A25:B25"/>
    <mergeCell ref="A47:C47"/>
    <mergeCell ref="E15:H16"/>
    <mergeCell ref="A27:B27"/>
    <mergeCell ref="A43:C43"/>
    <mergeCell ref="A52:C52"/>
    <mergeCell ref="E14:H14"/>
    <mergeCell ref="A26:B26"/>
    <mergeCell ref="A44:C44"/>
    <mergeCell ref="A20:D21"/>
    <mergeCell ref="A40:C40"/>
    <mergeCell ref="I20:L21"/>
    <mergeCell ref="E19:H19"/>
    <mergeCell ref="I10:L11"/>
    <mergeCell ref="A48:C48"/>
    <mergeCell ref="A10:D11"/>
    <mergeCell ref="A51:C51"/>
    <mergeCell ref="E9:H9"/>
    <mergeCell ref="A29:B29"/>
    <mergeCell ref="A49:C49"/>
    <mergeCell ref="A45:C45"/>
    <mergeCell ref="A28:B28"/>
    <mergeCell ref="A15:D16"/>
    <mergeCell ref="I15:L16"/>
    <mergeCell ref="A14:D14"/>
  </mergeCells>
  <pageMargins left="0.75" right="0.75" top="1" bottom="1" header="0.5" footer="0.5"/>
  <pageSetup orientation="landscape" fitToHeight="0" fitToWidth="1"/>
  <headerFooter>
    <oddHeader>&amp;CSAMPLE prepared for Your Security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2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M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7" customWidth="1" min="3" max="3"/>
    <col width="24" customWidth="1" min="4" max="4"/>
    <col width="13" customWidth="1" min="5" max="5"/>
    <col width="20" customWidth="1" min="6" max="6"/>
    <col width="9" customWidth="1" min="7" max="7"/>
    <col width="34" customWidth="1" min="8" max="8"/>
    <col width="14" customWidth="1" min="9" max="9"/>
    <col width="24" customWidth="1" min="10" max="10"/>
    <col width="10" customWidth="1" min="11" max="11"/>
    <col width="11" customWidth="1" min="12" max="12"/>
    <col width="9" customWidth="1" min="13" max="13"/>
  </cols>
  <sheetData>
    <row r="1" ht="26" customHeight="1">
      <c r="A1" s="1" t="inlineStr">
        <is>
          <t>YOUR LOGO HERE</t>
        </is>
      </c>
      <c r="B1" s="2" t="n"/>
      <c r="C1" s="3" t="inlineStr">
        <is>
          <t>YOUR SECURITY COMPANY  -  INCIDENT REPORTS</t>
        </is>
      </c>
    </row>
    <row r="2" ht="16" customHeight="1">
      <c r="A2" s="4" t="n"/>
      <c r="B2" s="5" t="n"/>
      <c r="C2" s="6" t="inlineStr">
        <is>
          <t>Register - one row per incident report. Grey columns calculate themselves.</t>
        </is>
      </c>
    </row>
    <row r="3" ht="14" customHeight="1">
      <c r="A3" s="7" t="n"/>
      <c r="B3" s="8" t="n"/>
      <c r="C3" s="9" t="inlineStr">
        <is>
          <t>SAMPLE prepared for Your Security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</row>
    <row r="5">
      <c r="C5" s="14" t="inlineStr">
        <is>
          <t>One row per incident. Reference numbers and days to close work themselves out.</t>
        </is>
      </c>
    </row>
    <row r="7" ht="34" customHeight="1">
      <c r="A7" s="27" t="inlineStr">
        <is>
          <t>Ref</t>
        </is>
      </c>
      <c r="B7" s="27" t="inlineStr">
        <is>
          <t>Date</t>
        </is>
      </c>
      <c r="C7" s="27" t="inlineStr">
        <is>
          <t>Time</t>
        </is>
      </c>
      <c r="D7" s="27" t="inlineStr">
        <is>
          <t>Site</t>
        </is>
      </c>
      <c r="E7" s="27" t="inlineStr">
        <is>
          <t>Post</t>
        </is>
      </c>
      <c r="F7" s="27" t="inlineStr">
        <is>
          <t>Incident type</t>
        </is>
      </c>
      <c r="G7" s="27" t="inlineStr">
        <is>
          <t>Severity</t>
        </is>
      </c>
      <c r="H7" s="27" t="inlineStr">
        <is>
          <t>What happened</t>
        </is>
      </c>
      <c r="I7" s="27" t="inlineStr">
        <is>
          <t>Reported by (guard)</t>
        </is>
      </c>
      <c r="J7" s="27" t="inlineStr">
        <is>
          <t>Action taken</t>
        </is>
      </c>
      <c r="K7" s="27" t="inlineStr">
        <is>
          <t>Status</t>
        </is>
      </c>
      <c r="L7" s="27" t="inlineStr">
        <is>
          <t>Date closed</t>
        </is>
      </c>
      <c r="M7" s="27" t="inlineStr">
        <is>
          <t>Days to close</t>
        </is>
      </c>
    </row>
    <row r="8">
      <c r="A8" s="31" t="str">
        <f>IF(B8="","","INC-"&amp;TEXT(ROW()-7,"000"))</f>
        <v>INC-001</v>
      </c>
      <c r="B8" s="33" t="n">
        <v>46247</v>
      </c>
      <c r="C8" s="34" t="n">
        <v>0.7604166666666666</v>
      </c>
      <c r="D8" s="35" t="inlineStr">
        <is>
          <t>Harbour warehouse 4</t>
        </is>
      </c>
      <c r="E8" s="35" t="inlineStr">
        <is>
          <t>Main gate</t>
        </is>
      </c>
      <c r="F8" s="35" t="inlineStr">
        <is>
          <t>Theft</t>
        </is>
      </c>
      <c r="G8" s="35" t="inlineStr">
        <is>
          <t>Low</t>
        </is>
      </c>
      <c r="H8" s="36" t="inlineStr">
        <is>
          <t>Alarm activation reported at the workshop</t>
        </is>
      </c>
      <c r="I8" s="35" t="inlineStr">
        <is>
          <t>P. van Wyk</t>
        </is>
      </c>
      <c r="J8" s="36" t="inlineStr">
        <is>
          <t>Repair job opened</t>
        </is>
      </c>
      <c r="K8" s="35" t="inlineStr">
        <is>
          <t>Closed</t>
        </is>
      </c>
      <c r="L8" s="33" t="n">
        <v>46248</v>
      </c>
      <c r="M8" s="30">
        <f>IF(B8="","",IF(L8&lt;&gt;"",L8-B8,"open"))</f>
        <v>1.0</v>
      </c>
    </row>
    <row r="9">
      <c r="A9" s="31" t="str">
        <f>IF(B9="","","INC-"&amp;TEXT(ROW()-7,"000"))</f>
        <v>INC-002</v>
      </c>
      <c r="B9" s="33" t="n">
        <v>46256</v>
      </c>
      <c r="C9" s="34" t="n">
        <v>0.6180555555555556</v>
      </c>
      <c r="D9" s="35" t="inlineStr">
        <is>
          <t>Riverside Industrial Park</t>
        </is>
      </c>
      <c r="E9" s="35" t="inlineStr">
        <is>
          <t>Control room</t>
        </is>
      </c>
      <c r="F9" s="35" t="inlineStr">
        <is>
          <t>Burglary / break-in</t>
        </is>
      </c>
      <c r="G9" s="35" t="inlineStr">
        <is>
          <t>Medium</t>
        </is>
      </c>
      <c r="H9" s="36" t="inlineStr">
        <is>
          <t>Suspicious vehicle reported at the main entrance</t>
        </is>
      </c>
      <c r="I9" s="35" t="inlineStr">
        <is>
          <t>T. Mokoena</t>
        </is>
      </c>
      <c r="J9" s="36" t="inlineStr">
        <is>
          <t>Area made safe, supervisor called</t>
        </is>
      </c>
      <c r="K9" s="35" t="inlineStr">
        <is>
          <t>Closed</t>
        </is>
      </c>
      <c r="L9" s="33" t="n">
        <v>46258</v>
      </c>
      <c r="M9" s="30">
        <f>IF(B9="","",IF(L9&lt;&gt;"",L9-B9,"open"))</f>
        <v>2.0</v>
      </c>
    </row>
    <row r="10">
      <c r="A10" s="31" t="str">
        <f>IF(B10="","","INC-"&amp;TEXT(ROW()-7,"000"))</f>
        <v>INC-003</v>
      </c>
      <c r="B10" s="33" t="n">
        <v>46259</v>
      </c>
      <c r="C10" s="34" t="n">
        <v>0.1770833333333333</v>
      </c>
      <c r="D10" s="35" t="inlineStr">
        <is>
          <t>Riverside Industrial Park</t>
        </is>
      </c>
      <c r="E10" s="35" t="inlineStr">
        <is>
          <t>Perimeter east</t>
        </is>
      </c>
      <c r="F10" s="35" t="inlineStr">
        <is>
          <t>Alarm activation</t>
        </is>
      </c>
      <c r="G10" s="35" t="inlineStr">
        <is>
          <t>Low</t>
        </is>
      </c>
      <c r="H10" s="36" t="inlineStr">
        <is>
          <t>Vandalism / damage reported at the workshop</t>
        </is>
      </c>
      <c r="I10" s="35" t="inlineStr">
        <is>
          <t>T. Mokoena</t>
        </is>
      </c>
      <c r="J10" s="36" t="inlineStr">
        <is>
          <t>Repair job opened</t>
        </is>
      </c>
      <c r="K10" s="35" t="inlineStr">
        <is>
          <t>Closed</t>
        </is>
      </c>
      <c r="L10" s="33" t="n">
        <v>46261</v>
      </c>
      <c r="M10" s="30">
        <f>IF(B10="","",IF(L10&lt;&gt;"",L10-B10,"open"))</f>
        <v>2.0</v>
      </c>
    </row>
    <row r="11">
      <c r="A11" s="31" t="str">
        <f>IF(B11="","","INC-"&amp;TEXT(ROW()-7,"000"))</f>
        <v>INC-004</v>
      </c>
      <c r="B11" s="33" t="n">
        <v>46260</v>
      </c>
      <c r="C11" s="34" t="n">
        <v>0.8854166666666666</v>
      </c>
      <c r="D11" s="35" t="inlineStr">
        <is>
          <t>Greenfield Estate gatehouse</t>
        </is>
      </c>
      <c r="E11" s="35" t="inlineStr">
        <is>
          <t>Loading bay</t>
        </is>
      </c>
      <c r="F11" s="35" t="inlineStr">
        <is>
          <t>Theft</t>
        </is>
      </c>
      <c r="G11" s="35" t="inlineStr">
        <is>
          <t>Medium</t>
        </is>
      </c>
      <c r="H11" s="36" t="inlineStr">
        <is>
          <t>Access control breach reported at the main entrance</t>
        </is>
      </c>
      <c r="I11" s="35" t="inlineStr">
        <is>
          <t>P. van Wyk</t>
        </is>
      </c>
      <c r="J11" s="36" t="inlineStr">
        <is>
          <t>Area made safe, supervisor called</t>
        </is>
      </c>
      <c r="K11" s="35" t="inlineStr">
        <is>
          <t>Closed</t>
        </is>
      </c>
      <c r="L11" s="33" t="n">
        <v>46260</v>
      </c>
      <c r="M11" s="30">
        <f>IF(B11="","",IF(L11&lt;&gt;"",L11-B11,"open"))</f>
        <v>0.0</v>
      </c>
    </row>
    <row r="12">
      <c r="A12" s="31" t="str">
        <f>IF(B12="","","INC-"&amp;TEXT(ROW()-7,"000"))</f>
        <v>INC-005</v>
      </c>
      <c r="B12" s="33" t="n">
        <v>46301</v>
      </c>
      <c r="C12" s="34" t="n">
        <v>0.6944444444444444</v>
      </c>
      <c r="D12" s="35" t="inlineStr">
        <is>
          <t>Riverside Industrial Park</t>
        </is>
      </c>
      <c r="E12" s="35" t="inlineStr">
        <is>
          <t>Main gate</t>
        </is>
      </c>
      <c r="F12" s="35" t="inlineStr">
        <is>
          <t>Vandalism / damage</t>
        </is>
      </c>
      <c r="G12" s="35" t="inlineStr">
        <is>
          <t>Medium</t>
        </is>
      </c>
      <c r="H12" s="36" t="inlineStr">
        <is>
          <t>Access control breach reported at the parking area</t>
        </is>
      </c>
      <c r="I12" s="35" t="inlineStr">
        <is>
          <t>T. Mokoena</t>
        </is>
      </c>
      <c r="J12" s="36" t="inlineStr">
        <is>
          <t>Area made safe, supervisor called</t>
        </is>
      </c>
      <c r="K12" s="35" t="inlineStr">
        <is>
          <t>Closed</t>
        </is>
      </c>
      <c r="L12" s="33" t="n">
        <v>46301</v>
      </c>
      <c r="M12" s="30">
        <f>IF(B12="","",IF(L12&lt;&gt;"",L12-B12,"open"))</f>
        <v>0.0</v>
      </c>
    </row>
    <row r="13">
      <c r="A13" s="31" t="str">
        <f>IF(B13="","","INC-"&amp;TEXT(ROW()-7,"000"))</f>
        <v>INC-006</v>
      </c>
      <c r="B13" s="33" t="n">
        <v>46307</v>
      </c>
      <c r="C13" s="34" t="n">
        <v>0.4444444444444444</v>
      </c>
      <c r="D13" s="35" t="inlineStr">
        <is>
          <t>Riverside Industrial Park</t>
        </is>
      </c>
      <c r="E13" s="35" t="inlineStr">
        <is>
          <t>Control room</t>
        </is>
      </c>
      <c r="F13" s="35" t="inlineStr">
        <is>
          <t>Alarm activation</t>
        </is>
      </c>
      <c r="G13" s="35" t="inlineStr">
        <is>
          <t>Low</t>
        </is>
      </c>
      <c r="H13" s="36" t="inlineStr">
        <is>
          <t>Suspicious vehicle reported at the main entrance</t>
        </is>
      </c>
      <c r="I13" s="35" t="inlineStr">
        <is>
          <t>S. Dlamini</t>
        </is>
      </c>
      <c r="J13" s="36" t="inlineStr">
        <is>
          <t>First aid given</t>
        </is>
      </c>
      <c r="K13" s="35" t="inlineStr">
        <is>
          <t>Open</t>
        </is>
      </c>
      <c r="L13" s="33" t="n"/>
      <c r="M13" s="30" t="str">
        <f>IF(B13="","",IF(L13&lt;&gt;"",L13-B13,"open"))</f>
        <v>open</v>
      </c>
    </row>
    <row r="14">
      <c r="A14" s="31" t="str">
        <f>IF(B14="","","INC-"&amp;TEXT(ROW()-7,"000"))</f>
        <v>INC-007</v>
      </c>
      <c r="B14" s="33" t="n">
        <v>46312</v>
      </c>
      <c r="C14" s="34" t="n">
        <v>0.04513888888888889</v>
      </c>
      <c r="D14" s="35" t="inlineStr">
        <is>
          <t>Greenfield Estate gatehouse</t>
        </is>
      </c>
      <c r="E14" s="35" t="inlineStr">
        <is>
          <t>Perimeter east</t>
        </is>
      </c>
      <c r="F14" s="35" t="inlineStr">
        <is>
          <t>Alarm activation</t>
        </is>
      </c>
      <c r="G14" s="35" t="inlineStr">
        <is>
          <t>Low</t>
        </is>
      </c>
      <c r="H14" s="36" t="inlineStr">
        <is>
          <t>Access control breach reported at the back gate</t>
        </is>
      </c>
      <c r="I14" s="35" t="inlineStr">
        <is>
          <t>N. Khumalo</t>
        </is>
      </c>
      <c r="J14" s="36" t="inlineStr">
        <is>
          <t>Repair job opened</t>
        </is>
      </c>
      <c r="K14" s="35" t="inlineStr">
        <is>
          <t>Closed</t>
        </is>
      </c>
      <c r="L14" s="33" t="n">
        <v>46312</v>
      </c>
      <c r="M14" s="30">
        <f>IF(B14="","",IF(L14&lt;&gt;"",L14-B14,"open"))</f>
        <v>0.0</v>
      </c>
    </row>
    <row r="15">
      <c r="A15" s="31" t="str">
        <f>IF(B15="","","INC-"&amp;TEXT(ROW()-7,"000"))</f>
        <v>INC-008</v>
      </c>
      <c r="B15" s="33" t="n">
        <v>46318</v>
      </c>
      <c r="C15" s="34" t="n">
        <v>0.1180555555555556</v>
      </c>
      <c r="D15" s="35" t="inlineStr">
        <is>
          <t>Riverside Industrial Park</t>
        </is>
      </c>
      <c r="E15" s="35" t="inlineStr">
        <is>
          <t>Loading bay</t>
        </is>
      </c>
      <c r="F15" s="35" t="inlineStr">
        <is>
          <t>Alarm activation</t>
        </is>
      </c>
      <c r="G15" s="35" t="inlineStr">
        <is>
          <t>Low</t>
        </is>
      </c>
      <c r="H15" s="36" t="inlineStr">
        <is>
          <t>Trespass reported at the workshop</t>
        </is>
      </c>
      <c r="I15" s="35" t="inlineStr">
        <is>
          <t>S. Dlamini</t>
        </is>
      </c>
      <c r="J15" s="36" t="inlineStr">
        <is>
          <t>Reported to SAPS</t>
        </is>
      </c>
      <c r="K15" s="35" t="inlineStr">
        <is>
          <t>Open</t>
        </is>
      </c>
      <c r="L15" s="33" t="n"/>
      <c r="M15" s="30" t="str">
        <f>IF(B15="","",IF(L15&lt;&gt;"",L15-B15,"open"))</f>
        <v>open</v>
      </c>
    </row>
    <row r="16">
      <c r="A16" s="31" t="str">
        <f>IF(B16="","","INC-"&amp;TEXT(ROW()-7,"000"))</f>
        <v>INC-009</v>
      </c>
      <c r="B16" s="33" t="n">
        <v>46318</v>
      </c>
      <c r="C16" s="34" t="n">
        <v>0.84375</v>
      </c>
      <c r="D16" s="35" t="inlineStr">
        <is>
          <t>Harbour warehouse 4</t>
        </is>
      </c>
      <c r="E16" s="35" t="inlineStr">
        <is>
          <t>Main gate</t>
        </is>
      </c>
      <c r="F16" s="35" t="inlineStr">
        <is>
          <t>Theft</t>
        </is>
      </c>
      <c r="G16" s="35" t="inlineStr">
        <is>
          <t>Critical</t>
        </is>
      </c>
      <c r="H16" s="36" t="inlineStr">
        <is>
          <t>Suspicious person reported at the workshop</t>
        </is>
      </c>
      <c r="I16" s="35" t="inlineStr">
        <is>
          <t>P. van Wyk</t>
        </is>
      </c>
      <c r="J16" s="36" t="inlineStr">
        <is>
          <t>Area made safe, supervisor called</t>
        </is>
      </c>
      <c r="K16" s="35" t="inlineStr">
        <is>
          <t>Follow-up</t>
        </is>
      </c>
      <c r="L16" s="33" t="n"/>
      <c r="M16" s="30" t="str">
        <f>IF(B16="","",IF(L16&lt;&gt;"",L16-B16,"open"))</f>
        <v>open</v>
      </c>
    </row>
    <row r="17">
      <c r="A17" s="31" t="str">
        <f>IF(B17="","","INC-"&amp;TEXT(ROW()-7,"000"))</f>
        <v/>
      </c>
      <c r="B17" s="33" t="n"/>
      <c r="C17" s="34" t="n"/>
      <c r="D17" s="35" t="n"/>
      <c r="E17" s="35" t="n"/>
      <c r="F17" s="35" t="n"/>
      <c r="G17" s="35" t="n"/>
      <c r="H17" s="36" t="n"/>
      <c r="I17" s="35" t="n"/>
      <c r="J17" s="36" t="n"/>
      <c r="K17" s="35" t="n"/>
      <c r="L17" s="33" t="n"/>
      <c r="M17" s="30" t="str">
        <f>IF(B17="","",IF(L17&lt;&gt;"",L17-B17,"open"))</f>
        <v/>
      </c>
    </row>
    <row r="18">
      <c r="A18" s="31" t="str">
        <f>IF(B18="","","INC-"&amp;TEXT(ROW()-7,"000"))</f>
        <v/>
      </c>
      <c r="B18" s="33" t="n"/>
      <c r="C18" s="34" t="n"/>
      <c r="D18" s="35" t="n"/>
      <c r="E18" s="35" t="n"/>
      <c r="F18" s="35" t="n"/>
      <c r="G18" s="35" t="n"/>
      <c r="H18" s="36" t="n"/>
      <c r="I18" s="35" t="n"/>
      <c r="J18" s="36" t="n"/>
      <c r="K18" s="35" t="n"/>
      <c r="L18" s="33" t="n"/>
      <c r="M18" s="30" t="str">
        <f>IF(B18="","",IF(L18&lt;&gt;"",L18-B18,"open"))</f>
        <v/>
      </c>
    </row>
    <row r="19">
      <c r="A19" s="31" t="str">
        <f>IF(B19="","","INC-"&amp;TEXT(ROW()-7,"000"))</f>
        <v/>
      </c>
      <c r="B19" s="33" t="n"/>
      <c r="C19" s="34" t="n"/>
      <c r="D19" s="35" t="n"/>
      <c r="E19" s="35" t="n"/>
      <c r="F19" s="35" t="n"/>
      <c r="G19" s="35" t="n"/>
      <c r="H19" s="36" t="n"/>
      <c r="I19" s="35" t="n"/>
      <c r="J19" s="36" t="n"/>
      <c r="K19" s="35" t="n"/>
      <c r="L19" s="33" t="n"/>
      <c r="M19" s="30" t="str">
        <f>IF(B19="","",IF(L19&lt;&gt;"",L19-B19,"open"))</f>
        <v/>
      </c>
    </row>
    <row r="20">
      <c r="A20" s="31" t="str">
        <f>IF(B20="","","INC-"&amp;TEXT(ROW()-7,"000"))</f>
        <v/>
      </c>
      <c r="B20" s="33" t="n"/>
      <c r="C20" s="34" t="n"/>
      <c r="D20" s="35" t="n"/>
      <c r="E20" s="35" t="n"/>
      <c r="F20" s="35" t="n"/>
      <c r="G20" s="35" t="n"/>
      <c r="H20" s="36" t="n"/>
      <c r="I20" s="35" t="n"/>
      <c r="J20" s="36" t="n"/>
      <c r="K20" s="35" t="n"/>
      <c r="L20" s="33" t="n"/>
      <c r="M20" s="30" t="str">
        <f>IF(B20="","",IF(L20&lt;&gt;"",L20-B20,"open"))</f>
        <v/>
      </c>
    </row>
    <row r="21">
      <c r="A21" s="31" t="str">
        <f>IF(B21="","","INC-"&amp;TEXT(ROW()-7,"000"))</f>
        <v/>
      </c>
      <c r="B21" s="33" t="n"/>
      <c r="C21" s="34" t="n"/>
      <c r="D21" s="35" t="n"/>
      <c r="E21" s="35" t="n"/>
      <c r="F21" s="35" t="n"/>
      <c r="G21" s="35" t="n"/>
      <c r="H21" s="36" t="n"/>
      <c r="I21" s="35" t="n"/>
      <c r="J21" s="36" t="n"/>
      <c r="K21" s="35" t="n"/>
      <c r="L21" s="33" t="n"/>
      <c r="M21" s="30" t="str">
        <f>IF(B21="","",IF(L21&lt;&gt;"",L21-B21,"open"))</f>
        <v/>
      </c>
    </row>
    <row r="22">
      <c r="A22" s="31" t="str">
        <f>IF(B22="","","INC-"&amp;TEXT(ROW()-7,"000"))</f>
        <v/>
      </c>
      <c r="B22" s="33" t="n"/>
      <c r="C22" s="34" t="n"/>
      <c r="D22" s="35" t="n"/>
      <c r="E22" s="35" t="n"/>
      <c r="F22" s="35" t="n"/>
      <c r="G22" s="35" t="n"/>
      <c r="H22" s="36" t="n"/>
      <c r="I22" s="35" t="n"/>
      <c r="J22" s="36" t="n"/>
      <c r="K22" s="35" t="n"/>
      <c r="L22" s="33" t="n"/>
      <c r="M22" s="30" t="str">
        <f>IF(B22="","",IF(L22&lt;&gt;"",L22-B22,"open"))</f>
        <v/>
      </c>
    </row>
    <row r="23">
      <c r="A23" s="31" t="str">
        <f>IF(B23="","","INC-"&amp;TEXT(ROW()-7,"000"))</f>
        <v/>
      </c>
      <c r="B23" s="33" t="n"/>
      <c r="C23" s="34" t="n"/>
      <c r="D23" s="35" t="n"/>
      <c r="E23" s="35" t="n"/>
      <c r="F23" s="35" t="n"/>
      <c r="G23" s="35" t="n"/>
      <c r="H23" s="36" t="n"/>
      <c r="I23" s="35" t="n"/>
      <c r="J23" s="36" t="n"/>
      <c r="K23" s="35" t="n"/>
      <c r="L23" s="33" t="n"/>
      <c r="M23" s="30" t="str">
        <f>IF(B23="","",IF(L23&lt;&gt;"",L23-B23,"open"))</f>
        <v/>
      </c>
    </row>
    <row r="24">
      <c r="A24" s="31" t="str">
        <f>IF(B24="","","INC-"&amp;TEXT(ROW()-7,"000"))</f>
        <v/>
      </c>
      <c r="B24" s="33" t="n"/>
      <c r="C24" s="34" t="n"/>
      <c r="D24" s="35" t="n"/>
      <c r="E24" s="35" t="n"/>
      <c r="F24" s="35" t="n"/>
      <c r="G24" s="35" t="n"/>
      <c r="H24" s="36" t="n"/>
      <c r="I24" s="35" t="n"/>
      <c r="J24" s="36" t="n"/>
      <c r="K24" s="35" t="n"/>
      <c r="L24" s="33" t="n"/>
      <c r="M24" s="30" t="str">
        <f>IF(B24="","",IF(L24&lt;&gt;"",L24-B24,"open"))</f>
        <v/>
      </c>
    </row>
    <row r="25">
      <c r="A25" s="31" t="str">
        <f>IF(B25="","","INC-"&amp;TEXT(ROW()-7,"000"))</f>
        <v/>
      </c>
      <c r="B25" s="33" t="n"/>
      <c r="C25" s="34" t="n"/>
      <c r="D25" s="35" t="n"/>
      <c r="E25" s="35" t="n"/>
      <c r="F25" s="35" t="n"/>
      <c r="G25" s="35" t="n"/>
      <c r="H25" s="36" t="n"/>
      <c r="I25" s="35" t="n"/>
      <c r="J25" s="36" t="n"/>
      <c r="K25" s="35" t="n"/>
      <c r="L25" s="33" t="n"/>
      <c r="M25" s="30" t="str">
        <f>IF(B25="","",IF(L25&lt;&gt;"",L25-B25,"open"))</f>
        <v/>
      </c>
    </row>
    <row r="26">
      <c r="A26" s="31" t="str">
        <f>IF(B26="","","INC-"&amp;TEXT(ROW()-7,"000"))</f>
        <v/>
      </c>
      <c r="B26" s="33" t="n"/>
      <c r="C26" s="34" t="n"/>
      <c r="D26" s="35" t="n"/>
      <c r="E26" s="35" t="n"/>
      <c r="F26" s="35" t="n"/>
      <c r="G26" s="35" t="n"/>
      <c r="H26" s="36" t="n"/>
      <c r="I26" s="35" t="n"/>
      <c r="J26" s="36" t="n"/>
      <c r="K26" s="35" t="n"/>
      <c r="L26" s="33" t="n"/>
      <c r="M26" s="30" t="str">
        <f>IF(B26="","",IF(L26&lt;&gt;"",L26-B26,"open"))</f>
        <v/>
      </c>
    </row>
    <row r="27">
      <c r="A27" s="31" t="str">
        <f>IF(B27="","","INC-"&amp;TEXT(ROW()-7,"000"))</f>
        <v/>
      </c>
      <c r="B27" s="33" t="n"/>
      <c r="C27" s="34" t="n"/>
      <c r="D27" s="35" t="n"/>
      <c r="E27" s="35" t="n"/>
      <c r="F27" s="35" t="n"/>
      <c r="G27" s="35" t="n"/>
      <c r="H27" s="36" t="n"/>
      <c r="I27" s="35" t="n"/>
      <c r="J27" s="36" t="n"/>
      <c r="K27" s="35" t="n"/>
      <c r="L27" s="33" t="n"/>
      <c r="M27" s="30" t="str">
        <f>IF(B27="","",IF(L27&lt;&gt;"",L27-B27,"open"))</f>
        <v/>
      </c>
    </row>
    <row r="28">
      <c r="A28" s="31" t="str">
        <f>IF(B28="","","INC-"&amp;TEXT(ROW()-7,"000"))</f>
        <v/>
      </c>
      <c r="B28" s="33" t="n"/>
      <c r="C28" s="34" t="n"/>
      <c r="D28" s="35" t="n"/>
      <c r="E28" s="35" t="n"/>
      <c r="F28" s="35" t="n"/>
      <c r="G28" s="35" t="n"/>
      <c r="H28" s="36" t="n"/>
      <c r="I28" s="35" t="n"/>
      <c r="J28" s="36" t="n"/>
      <c r="K28" s="35" t="n"/>
      <c r="L28" s="33" t="n"/>
      <c r="M28" s="30" t="str">
        <f>IF(B28="","",IF(L28&lt;&gt;"",L28-B28,"open"))</f>
        <v/>
      </c>
    </row>
    <row r="29">
      <c r="A29" s="31" t="str">
        <f>IF(B29="","","INC-"&amp;TEXT(ROW()-7,"000"))</f>
        <v/>
      </c>
      <c r="B29" s="33" t="n"/>
      <c r="C29" s="34" t="n"/>
      <c r="D29" s="35" t="n"/>
      <c r="E29" s="35" t="n"/>
      <c r="F29" s="35" t="n"/>
      <c r="G29" s="35" t="n"/>
      <c r="H29" s="36" t="n"/>
      <c r="I29" s="35" t="n"/>
      <c r="J29" s="36" t="n"/>
      <c r="K29" s="35" t="n"/>
      <c r="L29" s="33" t="n"/>
      <c r="M29" s="30" t="str">
        <f>IF(B29="","",IF(L29&lt;&gt;"",L29-B29,"open"))</f>
        <v/>
      </c>
    </row>
    <row r="30">
      <c r="A30" s="31" t="str">
        <f>IF(B30="","","INC-"&amp;TEXT(ROW()-7,"000"))</f>
        <v/>
      </c>
      <c r="B30" s="33" t="n"/>
      <c r="C30" s="34" t="n"/>
      <c r="D30" s="35" t="n"/>
      <c r="E30" s="35" t="n"/>
      <c r="F30" s="35" t="n"/>
      <c r="G30" s="35" t="n"/>
      <c r="H30" s="36" t="n"/>
      <c r="I30" s="35" t="n"/>
      <c r="J30" s="36" t="n"/>
      <c r="K30" s="35" t="n"/>
      <c r="L30" s="33" t="n"/>
      <c r="M30" s="30" t="str">
        <f>IF(B30="","",IF(L30&lt;&gt;"",L30-B30,"open"))</f>
        <v/>
      </c>
    </row>
    <row r="31">
      <c r="A31" s="31" t="str">
        <f>IF(B31="","","INC-"&amp;TEXT(ROW()-7,"000"))</f>
        <v/>
      </c>
      <c r="B31" s="33" t="n"/>
      <c r="C31" s="34" t="n"/>
      <c r="D31" s="35" t="n"/>
      <c r="E31" s="35" t="n"/>
      <c r="F31" s="35" t="n"/>
      <c r="G31" s="35" t="n"/>
      <c r="H31" s="36" t="n"/>
      <c r="I31" s="35" t="n"/>
      <c r="J31" s="36" t="n"/>
      <c r="K31" s="35" t="n"/>
      <c r="L31" s="33" t="n"/>
      <c r="M31" s="30" t="str">
        <f>IF(B31="","",IF(L31&lt;&gt;"",L31-B31,"open"))</f>
        <v/>
      </c>
    </row>
    <row r="32">
      <c r="A32" s="31" t="str">
        <f>IF(B32="","","INC-"&amp;TEXT(ROW()-7,"000"))</f>
        <v/>
      </c>
      <c r="B32" s="33" t="n"/>
      <c r="C32" s="34" t="n"/>
      <c r="D32" s="35" t="n"/>
      <c r="E32" s="35" t="n"/>
      <c r="F32" s="35" t="n"/>
      <c r="G32" s="35" t="n"/>
      <c r="H32" s="36" t="n"/>
      <c r="I32" s="35" t="n"/>
      <c r="J32" s="36" t="n"/>
      <c r="K32" s="35" t="n"/>
      <c r="L32" s="33" t="n"/>
      <c r="M32" s="30" t="str">
        <f>IF(B32="","",IF(L32&lt;&gt;"",L32-B32,"open"))</f>
        <v/>
      </c>
    </row>
    <row r="33">
      <c r="A33" s="31" t="str">
        <f>IF(B33="","","INC-"&amp;TEXT(ROW()-7,"000"))</f>
        <v/>
      </c>
      <c r="B33" s="33" t="n"/>
      <c r="C33" s="34" t="n"/>
      <c r="D33" s="35" t="n"/>
      <c r="E33" s="35" t="n"/>
      <c r="F33" s="35" t="n"/>
      <c r="G33" s="35" t="n"/>
      <c r="H33" s="36" t="n"/>
      <c r="I33" s="35" t="n"/>
      <c r="J33" s="36" t="n"/>
      <c r="K33" s="35" t="n"/>
      <c r="L33" s="33" t="n"/>
      <c r="M33" s="30" t="str">
        <f>IF(B33="","",IF(L33&lt;&gt;"",L33-B33,"open"))</f>
        <v/>
      </c>
    </row>
    <row r="34">
      <c r="A34" s="31" t="str">
        <f>IF(B34="","","INC-"&amp;TEXT(ROW()-7,"000"))</f>
        <v/>
      </c>
      <c r="B34" s="33" t="n"/>
      <c r="C34" s="34" t="n"/>
      <c r="D34" s="35" t="n"/>
      <c r="E34" s="35" t="n"/>
      <c r="F34" s="35" t="n"/>
      <c r="G34" s="35" t="n"/>
      <c r="H34" s="36" t="n"/>
      <c r="I34" s="35" t="n"/>
      <c r="J34" s="36" t="n"/>
      <c r="K34" s="35" t="n"/>
      <c r="L34" s="33" t="n"/>
      <c r="M34" s="30" t="str">
        <f>IF(B34="","",IF(L34&lt;&gt;"",L34-B34,"open"))</f>
        <v/>
      </c>
    </row>
    <row r="35">
      <c r="A35" s="31" t="str">
        <f>IF(B35="","","INC-"&amp;TEXT(ROW()-7,"000"))</f>
        <v/>
      </c>
      <c r="B35" s="33" t="n"/>
      <c r="C35" s="34" t="n"/>
      <c r="D35" s="35" t="n"/>
      <c r="E35" s="35" t="n"/>
      <c r="F35" s="35" t="n"/>
      <c r="G35" s="35" t="n"/>
      <c r="H35" s="36" t="n"/>
      <c r="I35" s="35" t="n"/>
      <c r="J35" s="36" t="n"/>
      <c r="K35" s="35" t="n"/>
      <c r="L35" s="33" t="n"/>
      <c r="M35" s="30" t="str">
        <f>IF(B35="","",IF(L35&lt;&gt;"",L35-B35,"open"))</f>
        <v/>
      </c>
    </row>
    <row r="36">
      <c r="A36" s="31" t="str">
        <f>IF(B36="","","INC-"&amp;TEXT(ROW()-7,"000"))</f>
        <v/>
      </c>
      <c r="B36" s="33" t="n"/>
      <c r="C36" s="34" t="n"/>
      <c r="D36" s="35" t="n"/>
      <c r="E36" s="35" t="n"/>
      <c r="F36" s="35" t="n"/>
      <c r="G36" s="35" t="n"/>
      <c r="H36" s="36" t="n"/>
      <c r="I36" s="35" t="n"/>
      <c r="J36" s="36" t="n"/>
      <c r="K36" s="35" t="n"/>
      <c r="L36" s="33" t="n"/>
      <c r="M36" s="30" t="str">
        <f>IF(B36="","",IF(L36&lt;&gt;"",L36-B36,"open"))</f>
        <v/>
      </c>
    </row>
    <row r="37">
      <c r="A37" s="31" t="str">
        <f>IF(B37="","","INC-"&amp;TEXT(ROW()-7,"000"))</f>
        <v/>
      </c>
      <c r="B37" s="33" t="n"/>
      <c r="C37" s="34" t="n"/>
      <c r="D37" s="35" t="n"/>
      <c r="E37" s="35" t="n"/>
      <c r="F37" s="35" t="n"/>
      <c r="G37" s="35" t="n"/>
      <c r="H37" s="36" t="n"/>
      <c r="I37" s="35" t="n"/>
      <c r="J37" s="36" t="n"/>
      <c r="K37" s="35" t="n"/>
      <c r="L37" s="33" t="n"/>
      <c r="M37" s="30" t="str">
        <f>IF(B37="","",IF(L37&lt;&gt;"",L37-B37,"open"))</f>
        <v/>
      </c>
    </row>
    <row r="38">
      <c r="A38" s="31" t="str">
        <f>IF(B38="","","INC-"&amp;TEXT(ROW()-7,"000"))</f>
        <v/>
      </c>
      <c r="B38" s="33" t="n"/>
      <c r="C38" s="34" t="n"/>
      <c r="D38" s="35" t="n"/>
      <c r="E38" s="35" t="n"/>
      <c r="F38" s="35" t="n"/>
      <c r="G38" s="35" t="n"/>
      <c r="H38" s="36" t="n"/>
      <c r="I38" s="35" t="n"/>
      <c r="J38" s="36" t="n"/>
      <c r="K38" s="35" t="n"/>
      <c r="L38" s="33" t="n"/>
      <c r="M38" s="30" t="str">
        <f>IF(B38="","",IF(L38&lt;&gt;"",L38-B38,"open"))</f>
        <v/>
      </c>
    </row>
    <row r="39">
      <c r="A39" s="31" t="str">
        <f>IF(B39="","","INC-"&amp;TEXT(ROW()-7,"000"))</f>
        <v/>
      </c>
      <c r="B39" s="33" t="n"/>
      <c r="C39" s="34" t="n"/>
      <c r="D39" s="35" t="n"/>
      <c r="E39" s="35" t="n"/>
      <c r="F39" s="35" t="n"/>
      <c r="G39" s="35" t="n"/>
      <c r="H39" s="36" t="n"/>
      <c r="I39" s="35" t="n"/>
      <c r="J39" s="36" t="n"/>
      <c r="K39" s="35" t="n"/>
      <c r="L39" s="33" t="n"/>
      <c r="M39" s="30" t="str">
        <f>IF(B39="","",IF(L39&lt;&gt;"",L39-B39,"open"))</f>
        <v/>
      </c>
    </row>
    <row r="40">
      <c r="A40" s="31" t="str">
        <f>IF(B40="","","INC-"&amp;TEXT(ROW()-7,"000"))</f>
        <v/>
      </c>
      <c r="B40" s="33" t="n"/>
      <c r="C40" s="34" t="n"/>
      <c r="D40" s="35" t="n"/>
      <c r="E40" s="35" t="n"/>
      <c r="F40" s="35" t="n"/>
      <c r="G40" s="35" t="n"/>
      <c r="H40" s="36" t="n"/>
      <c r="I40" s="35" t="n"/>
      <c r="J40" s="36" t="n"/>
      <c r="K40" s="35" t="n"/>
      <c r="L40" s="33" t="n"/>
      <c r="M40" s="30" t="str">
        <f>IF(B40="","",IF(L40&lt;&gt;"",L40-B40,"open"))</f>
        <v/>
      </c>
    </row>
    <row r="41">
      <c r="A41" s="31" t="str">
        <f>IF(B41="","","INC-"&amp;TEXT(ROW()-7,"000"))</f>
        <v/>
      </c>
      <c r="B41" s="33" t="n"/>
      <c r="C41" s="34" t="n"/>
      <c r="D41" s="35" t="n"/>
      <c r="E41" s="35" t="n"/>
      <c r="F41" s="35" t="n"/>
      <c r="G41" s="35" t="n"/>
      <c r="H41" s="36" t="n"/>
      <c r="I41" s="35" t="n"/>
      <c r="J41" s="36" t="n"/>
      <c r="K41" s="35" t="n"/>
      <c r="L41" s="33" t="n"/>
      <c r="M41" s="30" t="str">
        <f>IF(B41="","",IF(L41&lt;&gt;"",L41-B41,"open"))</f>
        <v/>
      </c>
    </row>
    <row r="42">
      <c r="A42" s="31" t="str">
        <f>IF(B42="","","INC-"&amp;TEXT(ROW()-7,"000"))</f>
        <v/>
      </c>
      <c r="B42" s="33" t="n"/>
      <c r="C42" s="34" t="n"/>
      <c r="D42" s="35" t="n"/>
      <c r="E42" s="35" t="n"/>
      <c r="F42" s="35" t="n"/>
      <c r="G42" s="35" t="n"/>
      <c r="H42" s="36" t="n"/>
      <c r="I42" s="35" t="n"/>
      <c r="J42" s="36" t="n"/>
      <c r="K42" s="35" t="n"/>
      <c r="L42" s="33" t="n"/>
      <c r="M42" s="30" t="str">
        <f>IF(B42="","",IF(L42&lt;&gt;"",L42-B42,"open"))</f>
        <v/>
      </c>
    </row>
    <row r="43">
      <c r="A43" s="31" t="str">
        <f>IF(B43="","","INC-"&amp;TEXT(ROW()-7,"000"))</f>
        <v/>
      </c>
      <c r="B43" s="33" t="n"/>
      <c r="C43" s="34" t="n"/>
      <c r="D43" s="35" t="n"/>
      <c r="E43" s="35" t="n"/>
      <c r="F43" s="35" t="n"/>
      <c r="G43" s="35" t="n"/>
      <c r="H43" s="36" t="n"/>
      <c r="I43" s="35" t="n"/>
      <c r="J43" s="36" t="n"/>
      <c r="K43" s="35" t="n"/>
      <c r="L43" s="33" t="n"/>
      <c r="M43" s="30" t="str">
        <f>IF(B43="","",IF(L43&lt;&gt;"",L43-B43,"open"))</f>
        <v/>
      </c>
    </row>
    <row r="44">
      <c r="A44" s="31" t="str">
        <f>IF(B44="","","INC-"&amp;TEXT(ROW()-7,"000"))</f>
        <v/>
      </c>
      <c r="B44" s="33" t="n"/>
      <c r="C44" s="34" t="n"/>
      <c r="D44" s="35" t="n"/>
      <c r="E44" s="35" t="n"/>
      <c r="F44" s="35" t="n"/>
      <c r="G44" s="35" t="n"/>
      <c r="H44" s="36" t="n"/>
      <c r="I44" s="35" t="n"/>
      <c r="J44" s="36" t="n"/>
      <c r="K44" s="35" t="n"/>
      <c r="L44" s="33" t="n"/>
      <c r="M44" s="30" t="str">
        <f>IF(B44="","",IF(L44&lt;&gt;"",L44-B44,"open"))</f>
        <v/>
      </c>
    </row>
    <row r="45">
      <c r="A45" s="31" t="str">
        <f>IF(B45="","","INC-"&amp;TEXT(ROW()-7,"000"))</f>
        <v/>
      </c>
      <c r="B45" s="33" t="n"/>
      <c r="C45" s="34" t="n"/>
      <c r="D45" s="35" t="n"/>
      <c r="E45" s="35" t="n"/>
      <c r="F45" s="35" t="n"/>
      <c r="G45" s="35" t="n"/>
      <c r="H45" s="36" t="n"/>
      <c r="I45" s="35" t="n"/>
      <c r="J45" s="36" t="n"/>
      <c r="K45" s="35" t="n"/>
      <c r="L45" s="33" t="n"/>
      <c r="M45" s="30" t="str">
        <f>IF(B45="","",IF(L45&lt;&gt;"",L45-B45,"open"))</f>
        <v/>
      </c>
    </row>
    <row r="46">
      <c r="A46" s="31" t="str">
        <f>IF(B46="","","INC-"&amp;TEXT(ROW()-7,"000"))</f>
        <v/>
      </c>
      <c r="B46" s="33" t="n"/>
      <c r="C46" s="34" t="n"/>
      <c r="D46" s="35" t="n"/>
      <c r="E46" s="35" t="n"/>
      <c r="F46" s="35" t="n"/>
      <c r="G46" s="35" t="n"/>
      <c r="H46" s="36" t="n"/>
      <c r="I46" s="35" t="n"/>
      <c r="J46" s="36" t="n"/>
      <c r="K46" s="35" t="n"/>
      <c r="L46" s="33" t="n"/>
      <c r="M46" s="30" t="str">
        <f>IF(B46="","",IF(L46&lt;&gt;"",L46-B46,"open"))</f>
        <v/>
      </c>
    </row>
    <row r="47">
      <c r="A47" s="31" t="str">
        <f>IF(B47="","","INC-"&amp;TEXT(ROW()-7,"000"))</f>
        <v/>
      </c>
      <c r="B47" s="33" t="n"/>
      <c r="C47" s="34" t="n"/>
      <c r="D47" s="35" t="n"/>
      <c r="E47" s="35" t="n"/>
      <c r="F47" s="35" t="n"/>
      <c r="G47" s="35" t="n"/>
      <c r="H47" s="36" t="n"/>
      <c r="I47" s="35" t="n"/>
      <c r="J47" s="36" t="n"/>
      <c r="K47" s="35" t="n"/>
      <c r="L47" s="33" t="n"/>
      <c r="M47" s="30" t="str">
        <f>IF(B47="","",IF(L47&lt;&gt;"",L47-B47,"open"))</f>
        <v/>
      </c>
    </row>
    <row r="48">
      <c r="A48" s="31" t="str">
        <f>IF(B48="","","INC-"&amp;TEXT(ROW()-7,"000"))</f>
        <v/>
      </c>
      <c r="B48" s="33" t="n"/>
      <c r="C48" s="34" t="n"/>
      <c r="D48" s="35" t="n"/>
      <c r="E48" s="35" t="n"/>
      <c r="F48" s="35" t="n"/>
      <c r="G48" s="35" t="n"/>
      <c r="H48" s="36" t="n"/>
      <c r="I48" s="35" t="n"/>
      <c r="J48" s="36" t="n"/>
      <c r="K48" s="35" t="n"/>
      <c r="L48" s="33" t="n"/>
      <c r="M48" s="30" t="str">
        <f>IF(B48="","",IF(L48&lt;&gt;"",L48-B48,"open"))</f>
        <v/>
      </c>
    </row>
    <row r="49">
      <c r="A49" s="31" t="str">
        <f>IF(B49="","","INC-"&amp;TEXT(ROW()-7,"000"))</f>
        <v/>
      </c>
      <c r="B49" s="33" t="n"/>
      <c r="C49" s="34" t="n"/>
      <c r="D49" s="35" t="n"/>
      <c r="E49" s="35" t="n"/>
      <c r="F49" s="35" t="n"/>
      <c r="G49" s="35" t="n"/>
      <c r="H49" s="36" t="n"/>
      <c r="I49" s="35" t="n"/>
      <c r="J49" s="36" t="n"/>
      <c r="K49" s="35" t="n"/>
      <c r="L49" s="33" t="n"/>
      <c r="M49" s="30" t="str">
        <f>IF(B49="","",IF(L49&lt;&gt;"",L49-B49,"open"))</f>
        <v/>
      </c>
    </row>
    <row r="50">
      <c r="A50" s="31" t="str">
        <f>IF(B50="","","INC-"&amp;TEXT(ROW()-7,"000"))</f>
        <v/>
      </c>
      <c r="B50" s="33" t="n"/>
      <c r="C50" s="34" t="n"/>
      <c r="D50" s="35" t="n"/>
      <c r="E50" s="35" t="n"/>
      <c r="F50" s="35" t="n"/>
      <c r="G50" s="35" t="n"/>
      <c r="H50" s="36" t="n"/>
      <c r="I50" s="35" t="n"/>
      <c r="J50" s="36" t="n"/>
      <c r="K50" s="35" t="n"/>
      <c r="L50" s="33" t="n"/>
      <c r="M50" s="30" t="str">
        <f>IF(B50="","",IF(L50&lt;&gt;"",L50-B50,"open"))</f>
        <v/>
      </c>
    </row>
    <row r="51">
      <c r="A51" s="31" t="str">
        <f>IF(B51="","","INC-"&amp;TEXT(ROW()-7,"000"))</f>
        <v/>
      </c>
      <c r="B51" s="33" t="n"/>
      <c r="C51" s="34" t="n"/>
      <c r="D51" s="35" t="n"/>
      <c r="E51" s="35" t="n"/>
      <c r="F51" s="35" t="n"/>
      <c r="G51" s="35" t="n"/>
      <c r="H51" s="36" t="n"/>
      <c r="I51" s="35" t="n"/>
      <c r="J51" s="36" t="n"/>
      <c r="K51" s="35" t="n"/>
      <c r="L51" s="33" t="n"/>
      <c r="M51" s="30" t="str">
        <f>IF(B51="","",IF(L51&lt;&gt;"",L51-B51,"open"))</f>
        <v/>
      </c>
    </row>
    <row r="52">
      <c r="A52" s="31" t="str">
        <f>IF(B52="","","INC-"&amp;TEXT(ROW()-7,"000"))</f>
        <v/>
      </c>
      <c r="B52" s="33" t="n"/>
      <c r="C52" s="34" t="n"/>
      <c r="D52" s="35" t="n"/>
      <c r="E52" s="35" t="n"/>
      <c r="F52" s="35" t="n"/>
      <c r="G52" s="35" t="n"/>
      <c r="H52" s="36" t="n"/>
      <c r="I52" s="35" t="n"/>
      <c r="J52" s="36" t="n"/>
      <c r="K52" s="35" t="n"/>
      <c r="L52" s="33" t="n"/>
      <c r="M52" s="30" t="str">
        <f>IF(B52="","",IF(L52&lt;&gt;"",L52-B52,"open"))</f>
        <v/>
      </c>
    </row>
    <row r="53">
      <c r="A53" s="31" t="str">
        <f>IF(B53="","","INC-"&amp;TEXT(ROW()-7,"000"))</f>
        <v/>
      </c>
      <c r="B53" s="33" t="n"/>
      <c r="C53" s="34" t="n"/>
      <c r="D53" s="35" t="n"/>
      <c r="E53" s="35" t="n"/>
      <c r="F53" s="35" t="n"/>
      <c r="G53" s="35" t="n"/>
      <c r="H53" s="36" t="n"/>
      <c r="I53" s="35" t="n"/>
      <c r="J53" s="36" t="n"/>
      <c r="K53" s="35" t="n"/>
      <c r="L53" s="33" t="n"/>
      <c r="M53" s="30" t="str">
        <f>IF(B53="","",IF(L53&lt;&gt;"",L53-B53,"open"))</f>
        <v/>
      </c>
    </row>
    <row r="54">
      <c r="A54" s="31" t="str">
        <f>IF(B54="","","INC-"&amp;TEXT(ROW()-7,"000"))</f>
        <v/>
      </c>
      <c r="B54" s="33" t="n"/>
      <c r="C54" s="34" t="n"/>
      <c r="D54" s="35" t="n"/>
      <c r="E54" s="35" t="n"/>
      <c r="F54" s="35" t="n"/>
      <c r="G54" s="35" t="n"/>
      <c r="H54" s="36" t="n"/>
      <c r="I54" s="35" t="n"/>
      <c r="J54" s="36" t="n"/>
      <c r="K54" s="35" t="n"/>
      <c r="L54" s="33" t="n"/>
      <c r="M54" s="30" t="str">
        <f>IF(B54="","",IF(L54&lt;&gt;"",L54-B54,"open"))</f>
        <v/>
      </c>
    </row>
    <row r="55">
      <c r="A55" s="31" t="str">
        <f>IF(B55="","","INC-"&amp;TEXT(ROW()-7,"000"))</f>
        <v/>
      </c>
      <c r="B55" s="33" t="n"/>
      <c r="C55" s="34" t="n"/>
      <c r="D55" s="35" t="n"/>
      <c r="E55" s="35" t="n"/>
      <c r="F55" s="35" t="n"/>
      <c r="G55" s="35" t="n"/>
      <c r="H55" s="36" t="n"/>
      <c r="I55" s="35" t="n"/>
      <c r="J55" s="36" t="n"/>
      <c r="K55" s="35" t="n"/>
      <c r="L55" s="33" t="n"/>
      <c r="M55" s="30" t="str">
        <f>IF(B55="","",IF(L55&lt;&gt;"",L55-B55,"open"))</f>
        <v/>
      </c>
    </row>
    <row r="56">
      <c r="A56" s="31" t="str">
        <f>IF(B56="","","INC-"&amp;TEXT(ROW()-7,"000"))</f>
        <v/>
      </c>
      <c r="B56" s="33" t="n"/>
      <c r="C56" s="34" t="n"/>
      <c r="D56" s="35" t="n"/>
      <c r="E56" s="35" t="n"/>
      <c r="F56" s="35" t="n"/>
      <c r="G56" s="35" t="n"/>
      <c r="H56" s="36" t="n"/>
      <c r="I56" s="35" t="n"/>
      <c r="J56" s="36" t="n"/>
      <c r="K56" s="35" t="n"/>
      <c r="L56" s="33" t="n"/>
      <c r="M56" s="30" t="str">
        <f>IF(B56="","",IF(L56&lt;&gt;"",L56-B56,"open"))</f>
        <v/>
      </c>
    </row>
    <row r="57">
      <c r="A57" s="31" t="str">
        <f>IF(B57="","","INC-"&amp;TEXT(ROW()-7,"000"))</f>
        <v/>
      </c>
      <c r="B57" s="33" t="n"/>
      <c r="C57" s="34" t="n"/>
      <c r="D57" s="35" t="n"/>
      <c r="E57" s="35" t="n"/>
      <c r="F57" s="35" t="n"/>
      <c r="G57" s="35" t="n"/>
      <c r="H57" s="36" t="n"/>
      <c r="I57" s="35" t="n"/>
      <c r="J57" s="36" t="n"/>
      <c r="K57" s="35" t="n"/>
      <c r="L57" s="33" t="n"/>
      <c r="M57" s="30" t="str">
        <f>IF(B57="","",IF(L57&lt;&gt;"",L57-B57,"open"))</f>
        <v/>
      </c>
    </row>
    <row r="59">
      <c r="A59" s="37" t="inlineStr">
        <is>
          <t>Sample: 9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8">
    <dataValidation sqref="B8:B57" showDropDown="0" showInputMessage="0" showErrorMessage="1" allowBlank="1" error="Enter a date, e.g. 27/10/2026." type="date" operator="greaterThan">
      <formula1>DATE(2000,1,1)</formula1>
    </dataValidation>
    <dataValidation sqref="C8:C57" showDropDown="0" showInputMessage="0" showErrorMessage="1" allowBlank="1" error="Enter a time, e.g. 18:00." type="time" operator="between">
      <formula1>0</formula1>
      <formula2>0.999988</formula2>
    </dataValidation>
    <dataValidation sqref="D8:D57" showDropDown="0" showInputMessage="0" showErrorMessage="1" allowBlank="1" error="Pick a value from the list." type="list">
      <formula1>=Sites</formula1>
    </dataValidation>
    <dataValidation sqref="F8:F57" showDropDown="0" showInputMessage="0" showErrorMessage="1" allowBlank="1" error="Pick a value from the list." type="list">
      <formula1>=Issues</formula1>
    </dataValidation>
    <dataValidation sqref="G8:G57" showDropDown="0" showInputMessage="0" showErrorMessage="1" allowBlank="1" error="Pick a value from the list." type="list">
      <formula1>=L_Severity</formula1>
    </dataValidation>
    <dataValidation sqref="I8:I57" showDropDown="0" showInputMessage="0" showErrorMessage="1" allowBlank="1" error="Pick a value from the list." type="list">
      <formula1>=Staff</formula1>
    </dataValidation>
    <dataValidation sqref="K8:K57" showDropDown="0" showInputMessage="0" showErrorMessage="1" allowBlank="1" error="Pick a value from the list." type="list">
      <formula1>=L_IncStatus</formula1>
    </dataValidation>
    <dataValidation sqref="L8:L57" showDropDown="0" showInputMessage="0" showErrorMessage="1" allowBlank="1" error="Enter a date, e.g. 27/10/2026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  <headerFooter>
    <oddHeader>&amp;CSAMPLE prepared for Your Security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3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I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20" customWidth="1" min="3" max="3"/>
    <col width="8" customWidth="1" min="4" max="4"/>
    <col width="8" customWidth="1" min="5" max="5"/>
    <col width="8" customWidth="1" min="6" max="6"/>
    <col width="14" customWidth="1" min="7" max="7"/>
    <col width="9" customWidth="1" min="8" max="8"/>
    <col width="30" customWidth="1" min="9" max="9"/>
  </cols>
  <sheetData>
    <row r="1" ht="26" customHeight="1">
      <c r="A1" s="1" t="inlineStr">
        <is>
          <t>YOUR LOGO HERE</t>
        </is>
      </c>
      <c r="B1" s="2" t="n"/>
      <c r="C1" s="3" t="inlineStr">
        <is>
          <t>YOUR SECURITY COMPANY  -  PATROL LOGS</t>
        </is>
      </c>
    </row>
    <row r="2" ht="16" customHeight="1">
      <c r="A2" s="4" t="n"/>
      <c r="B2" s="5" t="n"/>
      <c r="C2" s="6" t="inlineStr">
        <is>
          <t>Register - one row per patrol log. Grey columns calculate themselves.</t>
        </is>
      </c>
    </row>
    <row r="3" ht="14" customHeight="1">
      <c r="A3" s="7" t="n"/>
      <c r="B3" s="8" t="n"/>
      <c r="C3" s="9" t="inlineStr">
        <is>
          <t>SAMPLE prepared for Your Security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</row>
    <row r="5">
      <c r="C5" s="14" t="inlineStr">
        <is>
          <t>A check more than the late limit on Settings after its due time counts as Late.</t>
        </is>
      </c>
    </row>
    <row r="7" ht="34" customHeight="1">
      <c r="A7" s="27" t="inlineStr">
        <is>
          <t>Date</t>
        </is>
      </c>
      <c r="B7" s="27" t="inlineStr">
        <is>
          <t>Site</t>
        </is>
      </c>
      <c r="C7" s="27" t="inlineStr">
        <is>
          <t>Checkpoint</t>
        </is>
      </c>
      <c r="D7" s="27" t="inlineStr">
        <is>
          <t>Due time</t>
        </is>
      </c>
      <c r="E7" s="27" t="inlineStr">
        <is>
          <t>Time scanned</t>
        </is>
      </c>
      <c r="F7" s="27" t="inlineStr">
        <is>
          <t>Minutes late</t>
        </is>
      </c>
      <c r="G7" s="27" t="inlineStr">
        <is>
          <t>Guard</t>
        </is>
      </c>
      <c r="H7" s="27" t="inlineStr">
        <is>
          <t>Result</t>
        </is>
      </c>
      <c r="I7" s="27" t="inlineStr">
        <is>
          <t>Notes</t>
        </is>
      </c>
    </row>
    <row r="8">
      <c r="A8" s="33" t="n">
        <v>46240</v>
      </c>
      <c r="B8" s="35" t="inlineStr">
        <is>
          <t>Harbour warehouse 4</t>
        </is>
      </c>
      <c r="C8" s="35" t="inlineStr">
        <is>
          <t>Back fence</t>
        </is>
      </c>
      <c r="D8" s="34" t="n">
        <v>0.125</v>
      </c>
      <c r="E8" s="34" t="n">
        <v>0.1284722222222222</v>
      </c>
      <c r="F8" s="30">
        <f>IF(OR(D8="",E8=""),"",MAX(0,ROUND((E8-D8)*1440,0)))</f>
        <v>5.0</v>
      </c>
      <c r="G8" s="35" t="inlineStr">
        <is>
          <t>T. Mokoena</t>
        </is>
      </c>
      <c r="H8" s="31" t="str">
        <f>IF(F8="","",IF(F8&gt;LateLimit,"Late","On time"))</f>
        <v>On time</v>
      </c>
      <c r="I8" s="36" t="inlineStr">
        <is>
          <t>All in order</t>
        </is>
      </c>
    </row>
    <row r="9">
      <c r="A9" s="33" t="n">
        <v>46246</v>
      </c>
      <c r="B9" s="35" t="inlineStr">
        <is>
          <t>Harbour warehouse 4</t>
        </is>
      </c>
      <c r="C9" s="35" t="inlineStr">
        <is>
          <t>Car park</t>
        </is>
      </c>
      <c r="D9" s="34" t="n">
        <v>0.08333333333333333</v>
      </c>
      <c r="E9" s="34" t="n">
        <v>0.08333333333333333</v>
      </c>
      <c r="F9" s="30">
        <f>IF(OR(D9="",E9=""),"",MAX(0,ROUND((E9-D9)*1440,0)))</f>
        <v>0.0</v>
      </c>
      <c r="G9" s="35" t="inlineStr">
        <is>
          <t>S. Dlamini</t>
        </is>
      </c>
      <c r="H9" s="31" t="str">
        <f>IF(F9="","",IF(F9&gt;LateLimit,"Late","On time"))</f>
        <v>On time</v>
      </c>
      <c r="I9" s="36" t="inlineStr">
        <is>
          <t>Gate found unlocked, locked</t>
        </is>
      </c>
    </row>
    <row r="10">
      <c r="A10" s="33" t="n">
        <v>46262</v>
      </c>
      <c r="B10" s="35" t="inlineStr">
        <is>
          <t>Greenfield Estate gatehouse</t>
        </is>
      </c>
      <c r="C10" s="35" t="inlineStr">
        <is>
          <t>Car park</t>
        </is>
      </c>
      <c r="D10" s="34" t="n">
        <v>0.125</v>
      </c>
      <c r="E10" s="34" t="n">
        <v>0.1236111111111111</v>
      </c>
      <c r="F10" s="30">
        <f>IF(OR(D10="",E10=""),"",MAX(0,ROUND((E10-D10)*1440,0)))</f>
        <v>0.0</v>
      </c>
      <c r="G10" s="35" t="inlineStr">
        <is>
          <t>T. Mokoena</t>
        </is>
      </c>
      <c r="H10" s="31" t="str">
        <f>IF(F10="","",IF(F10&gt;LateLimit,"Late","On time"))</f>
        <v>On time</v>
      </c>
      <c r="I10" s="36" t="inlineStr">
        <is>
          <t>All in order</t>
        </is>
      </c>
    </row>
    <row r="11">
      <c r="A11" s="33" t="n">
        <v>46273</v>
      </c>
      <c r="B11" s="35" t="inlineStr">
        <is>
          <t>Main Road shopping centre</t>
        </is>
      </c>
      <c r="C11" s="35" t="inlineStr">
        <is>
          <t>Main gate</t>
        </is>
      </c>
      <c r="D11" s="34" t="n">
        <v>0.7916666666666666</v>
      </c>
      <c r="E11" s="34" t="n">
        <v>0.8013888888888889</v>
      </c>
      <c r="F11" s="30">
        <f>IF(OR(D11="",E11=""),"",MAX(0,ROUND((E11-D11)*1440,0)))</f>
        <v>14.0</v>
      </c>
      <c r="G11" s="35" t="inlineStr">
        <is>
          <t>S. Dlamini</t>
        </is>
      </c>
      <c r="H11" s="31" t="str">
        <f>IF(F11="","",IF(F11&gt;LateLimit,"Late","On time"))</f>
        <v>Late</v>
      </c>
      <c r="I11" s="36" t="inlineStr">
        <is>
          <t>Light out at fence</t>
        </is>
      </c>
    </row>
    <row r="12">
      <c r="A12" s="33" t="n">
        <v>46275</v>
      </c>
      <c r="B12" s="35" t="inlineStr">
        <is>
          <t>Greenfield Estate gatehouse</t>
        </is>
      </c>
      <c r="C12" s="35" t="inlineStr">
        <is>
          <t>Back fence</t>
        </is>
      </c>
      <c r="D12" s="34" t="n">
        <v>0.875</v>
      </c>
      <c r="E12" s="34" t="n">
        <v>0.8784722222222222</v>
      </c>
      <c r="F12" s="30">
        <f>IF(OR(D12="",E12=""),"",MAX(0,ROUND((E12-D12)*1440,0)))</f>
        <v>5.0</v>
      </c>
      <c r="G12" s="35" t="inlineStr">
        <is>
          <t>T. Mokoena</t>
        </is>
      </c>
      <c r="H12" s="31" t="str">
        <f>IF(F12="","",IF(F12&gt;LateLimit,"Late","On time"))</f>
        <v>On time</v>
      </c>
      <c r="I12" s="36" t="inlineStr">
        <is>
          <t>Vehicle parked at gate</t>
        </is>
      </c>
    </row>
    <row r="13">
      <c r="A13" s="33" t="n">
        <v>46299</v>
      </c>
      <c r="B13" s="35" t="inlineStr">
        <is>
          <t>Riverside Industrial Park</t>
        </is>
      </c>
      <c r="C13" s="35" t="inlineStr">
        <is>
          <t>Loading bay</t>
        </is>
      </c>
      <c r="D13" s="34" t="n">
        <v>0.08333333333333333</v>
      </c>
      <c r="E13" s="34" t="n">
        <v>0.08541666666666667</v>
      </c>
      <c r="F13" s="30">
        <f>IF(OR(D13="",E13=""),"",MAX(0,ROUND((E13-D13)*1440,0)))</f>
        <v>3.0</v>
      </c>
      <c r="G13" s="35" t="inlineStr">
        <is>
          <t>N. Khumalo</t>
        </is>
      </c>
      <c r="H13" s="31" t="str">
        <f>IF(F13="","",IF(F13&gt;LateLimit,"Late","On time"))</f>
        <v>On time</v>
      </c>
      <c r="I13" s="36" t="n"/>
    </row>
    <row r="14">
      <c r="A14" s="33" t="n">
        <v>46304</v>
      </c>
      <c r="B14" s="35" t="inlineStr">
        <is>
          <t>Greenfield Estate gatehouse</t>
        </is>
      </c>
      <c r="C14" s="35" t="inlineStr">
        <is>
          <t>Loading bay</t>
        </is>
      </c>
      <c r="D14" s="34" t="n">
        <v>0.7916666666666666</v>
      </c>
      <c r="E14" s="34" t="n">
        <v>0.8013888888888889</v>
      </c>
      <c r="F14" s="30">
        <f>IF(OR(D14="",E14=""),"",MAX(0,ROUND((E14-D14)*1440,0)))</f>
        <v>14.0</v>
      </c>
      <c r="G14" s="35" t="inlineStr">
        <is>
          <t>P. van Wyk</t>
        </is>
      </c>
      <c r="H14" s="31" t="str">
        <f>IF(F14="","",IF(F14&gt;LateLimit,"Late","On time"))</f>
        <v>Late</v>
      </c>
      <c r="I14" s="36" t="n"/>
    </row>
    <row r="15">
      <c r="A15" s="33" t="n">
        <v>46306</v>
      </c>
      <c r="B15" s="35" t="inlineStr">
        <is>
          <t>Main Road shopping centre</t>
        </is>
      </c>
      <c r="C15" s="35" t="inlineStr">
        <is>
          <t>Guard house</t>
        </is>
      </c>
      <c r="D15" s="34" t="n">
        <v>0.1666666666666667</v>
      </c>
      <c r="E15" s="34" t="n">
        <v>0.1763888888888889</v>
      </c>
      <c r="F15" s="30">
        <f>IF(OR(D15="",E15=""),"",MAX(0,ROUND((E15-D15)*1440,0)))</f>
        <v>14.0</v>
      </c>
      <c r="G15" s="35" t="inlineStr">
        <is>
          <t>L. Ndlovu</t>
        </is>
      </c>
      <c r="H15" s="31" t="str">
        <f>IF(F15="","",IF(F15&gt;LateLimit,"Late","On time"))</f>
        <v>Late</v>
      </c>
      <c r="I15" s="36" t="inlineStr">
        <is>
          <t>All in order</t>
        </is>
      </c>
    </row>
    <row r="16">
      <c r="A16" s="33" t="n">
        <v>46318</v>
      </c>
      <c r="B16" s="35" t="inlineStr">
        <is>
          <t>Harbour warehouse 4</t>
        </is>
      </c>
      <c r="C16" s="35" t="inlineStr">
        <is>
          <t>Back fence</t>
        </is>
      </c>
      <c r="D16" s="34" t="n">
        <v>0.04166666666666666</v>
      </c>
      <c r="E16" s="34" t="n">
        <v>0.04375</v>
      </c>
      <c r="F16" s="30">
        <f>IF(OR(D16="",E16=""),"",MAX(0,ROUND((E16-D16)*1440,0)))</f>
        <v>3.0</v>
      </c>
      <c r="G16" s="35" t="inlineStr">
        <is>
          <t>P. van Wyk</t>
        </is>
      </c>
      <c r="H16" s="31" t="str">
        <f>IF(F16="","",IF(F16&gt;LateLimit,"Late","On time"))</f>
        <v>On time</v>
      </c>
      <c r="I16" s="36" t="inlineStr">
        <is>
          <t>Light out at fence</t>
        </is>
      </c>
    </row>
    <row r="17">
      <c r="A17" s="33" t="n">
        <v>46319</v>
      </c>
      <c r="B17" s="35" t="inlineStr">
        <is>
          <t>Harbour warehouse 4</t>
        </is>
      </c>
      <c r="C17" s="35" t="inlineStr">
        <is>
          <t>Guard house</t>
        </is>
      </c>
      <c r="D17" s="34" t="n">
        <v>0.8333333333333334</v>
      </c>
      <c r="E17" s="34" t="n">
        <v>0.8368055555555556</v>
      </c>
      <c r="F17" s="30">
        <f>IF(OR(D17="",E17=""),"",MAX(0,ROUND((E17-D17)*1440,0)))</f>
        <v>5.0</v>
      </c>
      <c r="G17" s="35" t="inlineStr">
        <is>
          <t>S. Dlamini</t>
        </is>
      </c>
      <c r="H17" s="31" t="str">
        <f>IF(F17="","",IF(F17&gt;LateLimit,"Late","On time"))</f>
        <v>On time</v>
      </c>
      <c r="I17" s="36" t="n"/>
    </row>
    <row r="18">
      <c r="A18" s="33" t="n"/>
      <c r="B18" s="35" t="n"/>
      <c r="C18" s="35" t="n"/>
      <c r="D18" s="34" t="n"/>
      <c r="E18" s="34" t="n"/>
      <c r="F18" s="30" t="str">
        <f>IF(OR(D18="",E18=""),"",MAX(0,ROUND((E18-D18)*1440,0)))</f>
        <v/>
      </c>
      <c r="G18" s="35" t="n"/>
      <c r="H18" s="31" t="str">
        <f>IF(F18="","",IF(F18&gt;LateLimit,"Late","On time"))</f>
        <v/>
      </c>
      <c r="I18" s="36" t="n"/>
    </row>
    <row r="19">
      <c r="A19" s="33" t="n"/>
      <c r="B19" s="35" t="n"/>
      <c r="C19" s="35" t="n"/>
      <c r="D19" s="34" t="n"/>
      <c r="E19" s="34" t="n"/>
      <c r="F19" s="30" t="str">
        <f>IF(OR(D19="",E19=""),"",MAX(0,ROUND((E19-D19)*1440,0)))</f>
        <v/>
      </c>
      <c r="G19" s="35" t="n"/>
      <c r="H19" s="31" t="str">
        <f>IF(F19="","",IF(F19&gt;LateLimit,"Late","On time"))</f>
        <v/>
      </c>
      <c r="I19" s="36" t="n"/>
    </row>
    <row r="20">
      <c r="A20" s="33" t="n"/>
      <c r="B20" s="35" t="n"/>
      <c r="C20" s="35" t="n"/>
      <c r="D20" s="34" t="n"/>
      <c r="E20" s="34" t="n"/>
      <c r="F20" s="30" t="str">
        <f>IF(OR(D20="",E20=""),"",MAX(0,ROUND((E20-D20)*1440,0)))</f>
        <v/>
      </c>
      <c r="G20" s="35" t="n"/>
      <c r="H20" s="31" t="str">
        <f>IF(F20="","",IF(F20&gt;LateLimit,"Late","On time"))</f>
        <v/>
      </c>
      <c r="I20" s="36" t="n"/>
    </row>
    <row r="21">
      <c r="A21" s="33" t="n"/>
      <c r="B21" s="35" t="n"/>
      <c r="C21" s="35" t="n"/>
      <c r="D21" s="34" t="n"/>
      <c r="E21" s="34" t="n"/>
      <c r="F21" s="30" t="str">
        <f>IF(OR(D21="",E21=""),"",MAX(0,ROUND((E21-D21)*1440,0)))</f>
        <v/>
      </c>
      <c r="G21" s="35" t="n"/>
      <c r="H21" s="31" t="str">
        <f>IF(F21="","",IF(F21&gt;LateLimit,"Late","On time"))</f>
        <v/>
      </c>
      <c r="I21" s="36" t="n"/>
    </row>
    <row r="22">
      <c r="A22" s="33" t="n"/>
      <c r="B22" s="35" t="n"/>
      <c r="C22" s="35" t="n"/>
      <c r="D22" s="34" t="n"/>
      <c r="E22" s="34" t="n"/>
      <c r="F22" s="30" t="str">
        <f>IF(OR(D22="",E22=""),"",MAX(0,ROUND((E22-D22)*1440,0)))</f>
        <v/>
      </c>
      <c r="G22" s="35" t="n"/>
      <c r="H22" s="31" t="str">
        <f>IF(F22="","",IF(F22&gt;LateLimit,"Late","On time"))</f>
        <v/>
      </c>
      <c r="I22" s="36" t="n"/>
    </row>
    <row r="23">
      <c r="A23" s="33" t="n"/>
      <c r="B23" s="35" t="n"/>
      <c r="C23" s="35" t="n"/>
      <c r="D23" s="34" t="n"/>
      <c r="E23" s="34" t="n"/>
      <c r="F23" s="30" t="str">
        <f>IF(OR(D23="",E23=""),"",MAX(0,ROUND((E23-D23)*1440,0)))</f>
        <v/>
      </c>
      <c r="G23" s="35" t="n"/>
      <c r="H23" s="31" t="str">
        <f>IF(F23="","",IF(F23&gt;LateLimit,"Late","On time"))</f>
        <v/>
      </c>
      <c r="I23" s="36" t="n"/>
    </row>
    <row r="24">
      <c r="A24" s="33" t="n"/>
      <c r="B24" s="35" t="n"/>
      <c r="C24" s="35" t="n"/>
      <c r="D24" s="34" t="n"/>
      <c r="E24" s="34" t="n"/>
      <c r="F24" s="30" t="str">
        <f>IF(OR(D24="",E24=""),"",MAX(0,ROUND((E24-D24)*1440,0)))</f>
        <v/>
      </c>
      <c r="G24" s="35" t="n"/>
      <c r="H24" s="31" t="str">
        <f>IF(F24="","",IF(F24&gt;LateLimit,"Late","On time"))</f>
        <v/>
      </c>
      <c r="I24" s="36" t="n"/>
    </row>
    <row r="25">
      <c r="A25" s="33" t="n"/>
      <c r="B25" s="35" t="n"/>
      <c r="C25" s="35" t="n"/>
      <c r="D25" s="34" t="n"/>
      <c r="E25" s="34" t="n"/>
      <c r="F25" s="30" t="str">
        <f>IF(OR(D25="",E25=""),"",MAX(0,ROUND((E25-D25)*1440,0)))</f>
        <v/>
      </c>
      <c r="G25" s="35" t="n"/>
      <c r="H25" s="31" t="str">
        <f>IF(F25="","",IF(F25&gt;LateLimit,"Late","On time"))</f>
        <v/>
      </c>
      <c r="I25" s="36" t="n"/>
    </row>
    <row r="26">
      <c r="A26" s="33" t="n"/>
      <c r="B26" s="35" t="n"/>
      <c r="C26" s="35" t="n"/>
      <c r="D26" s="34" t="n"/>
      <c r="E26" s="34" t="n"/>
      <c r="F26" s="30" t="str">
        <f>IF(OR(D26="",E26=""),"",MAX(0,ROUND((E26-D26)*1440,0)))</f>
        <v/>
      </c>
      <c r="G26" s="35" t="n"/>
      <c r="H26" s="31" t="str">
        <f>IF(F26="","",IF(F26&gt;LateLimit,"Late","On time"))</f>
        <v/>
      </c>
      <c r="I26" s="36" t="n"/>
    </row>
    <row r="27">
      <c r="A27" s="33" t="n"/>
      <c r="B27" s="35" t="n"/>
      <c r="C27" s="35" t="n"/>
      <c r="D27" s="34" t="n"/>
      <c r="E27" s="34" t="n"/>
      <c r="F27" s="30" t="str">
        <f>IF(OR(D27="",E27=""),"",MAX(0,ROUND((E27-D27)*1440,0)))</f>
        <v/>
      </c>
      <c r="G27" s="35" t="n"/>
      <c r="H27" s="31" t="str">
        <f>IF(F27="","",IF(F27&gt;LateLimit,"Late","On time"))</f>
        <v/>
      </c>
      <c r="I27" s="36" t="n"/>
    </row>
    <row r="28">
      <c r="A28" s="33" t="n"/>
      <c r="B28" s="35" t="n"/>
      <c r="C28" s="35" t="n"/>
      <c r="D28" s="34" t="n"/>
      <c r="E28" s="34" t="n"/>
      <c r="F28" s="30" t="str">
        <f>IF(OR(D28="",E28=""),"",MAX(0,ROUND((E28-D28)*1440,0)))</f>
        <v/>
      </c>
      <c r="G28" s="35" t="n"/>
      <c r="H28" s="31" t="str">
        <f>IF(F28="","",IF(F28&gt;LateLimit,"Late","On time"))</f>
        <v/>
      </c>
      <c r="I28" s="36" t="n"/>
    </row>
    <row r="29">
      <c r="A29" s="33" t="n"/>
      <c r="B29" s="35" t="n"/>
      <c r="C29" s="35" t="n"/>
      <c r="D29" s="34" t="n"/>
      <c r="E29" s="34" t="n"/>
      <c r="F29" s="30" t="str">
        <f>IF(OR(D29="",E29=""),"",MAX(0,ROUND((E29-D29)*1440,0)))</f>
        <v/>
      </c>
      <c r="G29" s="35" t="n"/>
      <c r="H29" s="31" t="str">
        <f>IF(F29="","",IF(F29&gt;LateLimit,"Late","On time"))</f>
        <v/>
      </c>
      <c r="I29" s="36" t="n"/>
    </row>
    <row r="30">
      <c r="A30" s="33" t="n"/>
      <c r="B30" s="35" t="n"/>
      <c r="C30" s="35" t="n"/>
      <c r="D30" s="34" t="n"/>
      <c r="E30" s="34" t="n"/>
      <c r="F30" s="30" t="str">
        <f>IF(OR(D30="",E30=""),"",MAX(0,ROUND((E30-D30)*1440,0)))</f>
        <v/>
      </c>
      <c r="G30" s="35" t="n"/>
      <c r="H30" s="31" t="str">
        <f>IF(F30="","",IF(F30&gt;LateLimit,"Late","On time"))</f>
        <v/>
      </c>
      <c r="I30" s="36" t="n"/>
    </row>
    <row r="31">
      <c r="A31" s="33" t="n"/>
      <c r="B31" s="35" t="n"/>
      <c r="C31" s="35" t="n"/>
      <c r="D31" s="34" t="n"/>
      <c r="E31" s="34" t="n"/>
      <c r="F31" s="30" t="str">
        <f>IF(OR(D31="",E31=""),"",MAX(0,ROUND((E31-D31)*1440,0)))</f>
        <v/>
      </c>
      <c r="G31" s="35" t="n"/>
      <c r="H31" s="31" t="str">
        <f>IF(F31="","",IF(F31&gt;LateLimit,"Late","On time"))</f>
        <v/>
      </c>
      <c r="I31" s="36" t="n"/>
    </row>
    <row r="32">
      <c r="A32" s="33" t="n"/>
      <c r="B32" s="35" t="n"/>
      <c r="C32" s="35" t="n"/>
      <c r="D32" s="34" t="n"/>
      <c r="E32" s="34" t="n"/>
      <c r="F32" s="30" t="str">
        <f>IF(OR(D32="",E32=""),"",MAX(0,ROUND((E32-D32)*1440,0)))</f>
        <v/>
      </c>
      <c r="G32" s="35" t="n"/>
      <c r="H32" s="31" t="str">
        <f>IF(F32="","",IF(F32&gt;LateLimit,"Late","On time"))</f>
        <v/>
      </c>
      <c r="I32" s="36" t="n"/>
    </row>
    <row r="33">
      <c r="A33" s="33" t="n"/>
      <c r="B33" s="35" t="n"/>
      <c r="C33" s="35" t="n"/>
      <c r="D33" s="34" t="n"/>
      <c r="E33" s="34" t="n"/>
      <c r="F33" s="30" t="str">
        <f>IF(OR(D33="",E33=""),"",MAX(0,ROUND((E33-D33)*1440,0)))</f>
        <v/>
      </c>
      <c r="G33" s="35" t="n"/>
      <c r="H33" s="31" t="str">
        <f>IF(F33="","",IF(F33&gt;LateLimit,"Late","On time"))</f>
        <v/>
      </c>
      <c r="I33" s="36" t="n"/>
    </row>
    <row r="34">
      <c r="A34" s="33" t="n"/>
      <c r="B34" s="35" t="n"/>
      <c r="C34" s="35" t="n"/>
      <c r="D34" s="34" t="n"/>
      <c r="E34" s="34" t="n"/>
      <c r="F34" s="30" t="str">
        <f>IF(OR(D34="",E34=""),"",MAX(0,ROUND((E34-D34)*1440,0)))</f>
        <v/>
      </c>
      <c r="G34" s="35" t="n"/>
      <c r="H34" s="31" t="str">
        <f>IF(F34="","",IF(F34&gt;LateLimit,"Late","On time"))</f>
        <v/>
      </c>
      <c r="I34" s="36" t="n"/>
    </row>
    <row r="35">
      <c r="A35" s="33" t="n"/>
      <c r="B35" s="35" t="n"/>
      <c r="C35" s="35" t="n"/>
      <c r="D35" s="34" t="n"/>
      <c r="E35" s="34" t="n"/>
      <c r="F35" s="30" t="str">
        <f>IF(OR(D35="",E35=""),"",MAX(0,ROUND((E35-D35)*1440,0)))</f>
        <v/>
      </c>
      <c r="G35" s="35" t="n"/>
      <c r="H35" s="31" t="str">
        <f>IF(F35="","",IF(F35&gt;LateLimit,"Late","On time"))</f>
        <v/>
      </c>
      <c r="I35" s="36" t="n"/>
    </row>
    <row r="36">
      <c r="A36" s="33" t="n"/>
      <c r="B36" s="35" t="n"/>
      <c r="C36" s="35" t="n"/>
      <c r="D36" s="34" t="n"/>
      <c r="E36" s="34" t="n"/>
      <c r="F36" s="30" t="str">
        <f>IF(OR(D36="",E36=""),"",MAX(0,ROUND((E36-D36)*1440,0)))</f>
        <v/>
      </c>
      <c r="G36" s="35" t="n"/>
      <c r="H36" s="31" t="str">
        <f>IF(F36="","",IF(F36&gt;LateLimit,"Late","On time"))</f>
        <v/>
      </c>
      <c r="I36" s="36" t="n"/>
    </row>
    <row r="37">
      <c r="A37" s="33" t="n"/>
      <c r="B37" s="35" t="n"/>
      <c r="C37" s="35" t="n"/>
      <c r="D37" s="34" t="n"/>
      <c r="E37" s="34" t="n"/>
      <c r="F37" s="30" t="str">
        <f>IF(OR(D37="",E37=""),"",MAX(0,ROUND((E37-D37)*1440,0)))</f>
        <v/>
      </c>
      <c r="G37" s="35" t="n"/>
      <c r="H37" s="31" t="str">
        <f>IF(F37="","",IF(F37&gt;LateLimit,"Late","On time"))</f>
        <v/>
      </c>
      <c r="I37" s="36" t="n"/>
    </row>
    <row r="38">
      <c r="A38" s="33" t="n"/>
      <c r="B38" s="35" t="n"/>
      <c r="C38" s="35" t="n"/>
      <c r="D38" s="34" t="n"/>
      <c r="E38" s="34" t="n"/>
      <c r="F38" s="30" t="str">
        <f>IF(OR(D38="",E38=""),"",MAX(0,ROUND((E38-D38)*1440,0)))</f>
        <v/>
      </c>
      <c r="G38" s="35" t="n"/>
      <c r="H38" s="31" t="str">
        <f>IF(F38="","",IF(F38&gt;LateLimit,"Late","On time"))</f>
        <v/>
      </c>
      <c r="I38" s="36" t="n"/>
    </row>
    <row r="39">
      <c r="A39" s="33" t="n"/>
      <c r="B39" s="35" t="n"/>
      <c r="C39" s="35" t="n"/>
      <c r="D39" s="34" t="n"/>
      <c r="E39" s="34" t="n"/>
      <c r="F39" s="30" t="str">
        <f>IF(OR(D39="",E39=""),"",MAX(0,ROUND((E39-D39)*1440,0)))</f>
        <v/>
      </c>
      <c r="G39" s="35" t="n"/>
      <c r="H39" s="31" t="str">
        <f>IF(F39="","",IF(F39&gt;LateLimit,"Late","On time"))</f>
        <v/>
      </c>
      <c r="I39" s="36" t="n"/>
    </row>
    <row r="40">
      <c r="A40" s="33" t="n"/>
      <c r="B40" s="35" t="n"/>
      <c r="C40" s="35" t="n"/>
      <c r="D40" s="34" t="n"/>
      <c r="E40" s="34" t="n"/>
      <c r="F40" s="30" t="str">
        <f>IF(OR(D40="",E40=""),"",MAX(0,ROUND((E40-D40)*1440,0)))</f>
        <v/>
      </c>
      <c r="G40" s="35" t="n"/>
      <c r="H40" s="31" t="str">
        <f>IF(F40="","",IF(F40&gt;LateLimit,"Late","On time"))</f>
        <v/>
      </c>
      <c r="I40" s="36" t="n"/>
    </row>
    <row r="41">
      <c r="A41" s="33" t="n"/>
      <c r="B41" s="35" t="n"/>
      <c r="C41" s="35" t="n"/>
      <c r="D41" s="34" t="n"/>
      <c r="E41" s="34" t="n"/>
      <c r="F41" s="30" t="str">
        <f>IF(OR(D41="",E41=""),"",MAX(0,ROUND((E41-D41)*1440,0)))</f>
        <v/>
      </c>
      <c r="G41" s="35" t="n"/>
      <c r="H41" s="31" t="str">
        <f>IF(F41="","",IF(F41&gt;LateLimit,"Late","On time"))</f>
        <v/>
      </c>
      <c r="I41" s="36" t="n"/>
    </row>
    <row r="42">
      <c r="A42" s="33" t="n"/>
      <c r="B42" s="35" t="n"/>
      <c r="C42" s="35" t="n"/>
      <c r="D42" s="34" t="n"/>
      <c r="E42" s="34" t="n"/>
      <c r="F42" s="30" t="str">
        <f>IF(OR(D42="",E42=""),"",MAX(0,ROUND((E42-D42)*1440,0)))</f>
        <v/>
      </c>
      <c r="G42" s="35" t="n"/>
      <c r="H42" s="31" t="str">
        <f>IF(F42="","",IF(F42&gt;LateLimit,"Late","On time"))</f>
        <v/>
      </c>
      <c r="I42" s="36" t="n"/>
    </row>
    <row r="43">
      <c r="A43" s="33" t="n"/>
      <c r="B43" s="35" t="n"/>
      <c r="C43" s="35" t="n"/>
      <c r="D43" s="34" t="n"/>
      <c r="E43" s="34" t="n"/>
      <c r="F43" s="30" t="str">
        <f>IF(OR(D43="",E43=""),"",MAX(0,ROUND((E43-D43)*1440,0)))</f>
        <v/>
      </c>
      <c r="G43" s="35" t="n"/>
      <c r="H43" s="31" t="str">
        <f>IF(F43="","",IF(F43&gt;LateLimit,"Late","On time"))</f>
        <v/>
      </c>
      <c r="I43" s="36" t="n"/>
    </row>
    <row r="44">
      <c r="A44" s="33" t="n"/>
      <c r="B44" s="35" t="n"/>
      <c r="C44" s="35" t="n"/>
      <c r="D44" s="34" t="n"/>
      <c r="E44" s="34" t="n"/>
      <c r="F44" s="30" t="str">
        <f>IF(OR(D44="",E44=""),"",MAX(0,ROUND((E44-D44)*1440,0)))</f>
        <v/>
      </c>
      <c r="G44" s="35" t="n"/>
      <c r="H44" s="31" t="str">
        <f>IF(F44="","",IF(F44&gt;LateLimit,"Late","On time"))</f>
        <v/>
      </c>
      <c r="I44" s="36" t="n"/>
    </row>
    <row r="45">
      <c r="A45" s="33" t="n"/>
      <c r="B45" s="35" t="n"/>
      <c r="C45" s="35" t="n"/>
      <c r="D45" s="34" t="n"/>
      <c r="E45" s="34" t="n"/>
      <c r="F45" s="30" t="str">
        <f>IF(OR(D45="",E45=""),"",MAX(0,ROUND((E45-D45)*1440,0)))</f>
        <v/>
      </c>
      <c r="G45" s="35" t="n"/>
      <c r="H45" s="31" t="str">
        <f>IF(F45="","",IF(F45&gt;LateLimit,"Late","On time"))</f>
        <v/>
      </c>
      <c r="I45" s="36" t="n"/>
    </row>
    <row r="46">
      <c r="A46" s="33" t="n"/>
      <c r="B46" s="35" t="n"/>
      <c r="C46" s="35" t="n"/>
      <c r="D46" s="34" t="n"/>
      <c r="E46" s="34" t="n"/>
      <c r="F46" s="30" t="str">
        <f>IF(OR(D46="",E46=""),"",MAX(0,ROUND((E46-D46)*1440,0)))</f>
        <v/>
      </c>
      <c r="G46" s="35" t="n"/>
      <c r="H46" s="31" t="str">
        <f>IF(F46="","",IF(F46&gt;LateLimit,"Late","On time"))</f>
        <v/>
      </c>
      <c r="I46" s="36" t="n"/>
    </row>
    <row r="47">
      <c r="A47" s="33" t="n"/>
      <c r="B47" s="35" t="n"/>
      <c r="C47" s="35" t="n"/>
      <c r="D47" s="34" t="n"/>
      <c r="E47" s="34" t="n"/>
      <c r="F47" s="30" t="str">
        <f>IF(OR(D47="",E47=""),"",MAX(0,ROUND((E47-D47)*1440,0)))</f>
        <v/>
      </c>
      <c r="G47" s="35" t="n"/>
      <c r="H47" s="31" t="str">
        <f>IF(F47="","",IF(F47&gt;LateLimit,"Late","On time"))</f>
        <v/>
      </c>
      <c r="I47" s="36" t="n"/>
    </row>
    <row r="48">
      <c r="A48" s="33" t="n"/>
      <c r="B48" s="35" t="n"/>
      <c r="C48" s="35" t="n"/>
      <c r="D48" s="34" t="n"/>
      <c r="E48" s="34" t="n"/>
      <c r="F48" s="30" t="str">
        <f>IF(OR(D48="",E48=""),"",MAX(0,ROUND((E48-D48)*1440,0)))</f>
        <v/>
      </c>
      <c r="G48" s="35" t="n"/>
      <c r="H48" s="31" t="str">
        <f>IF(F48="","",IF(F48&gt;LateLimit,"Late","On time"))</f>
        <v/>
      </c>
      <c r="I48" s="36" t="n"/>
    </row>
    <row r="49">
      <c r="A49" s="33" t="n"/>
      <c r="B49" s="35" t="n"/>
      <c r="C49" s="35" t="n"/>
      <c r="D49" s="34" t="n"/>
      <c r="E49" s="34" t="n"/>
      <c r="F49" s="30" t="str">
        <f>IF(OR(D49="",E49=""),"",MAX(0,ROUND((E49-D49)*1440,0)))</f>
        <v/>
      </c>
      <c r="G49" s="35" t="n"/>
      <c r="H49" s="31" t="str">
        <f>IF(F49="","",IF(F49&gt;LateLimit,"Late","On time"))</f>
        <v/>
      </c>
      <c r="I49" s="36" t="n"/>
    </row>
    <row r="50">
      <c r="A50" s="33" t="n"/>
      <c r="B50" s="35" t="n"/>
      <c r="C50" s="35" t="n"/>
      <c r="D50" s="34" t="n"/>
      <c r="E50" s="34" t="n"/>
      <c r="F50" s="30" t="str">
        <f>IF(OR(D50="",E50=""),"",MAX(0,ROUND((E50-D50)*1440,0)))</f>
        <v/>
      </c>
      <c r="G50" s="35" t="n"/>
      <c r="H50" s="31" t="str">
        <f>IF(F50="","",IF(F50&gt;LateLimit,"Late","On time"))</f>
        <v/>
      </c>
      <c r="I50" s="36" t="n"/>
    </row>
    <row r="51">
      <c r="A51" s="33" t="n"/>
      <c r="B51" s="35" t="n"/>
      <c r="C51" s="35" t="n"/>
      <c r="D51" s="34" t="n"/>
      <c r="E51" s="34" t="n"/>
      <c r="F51" s="30" t="str">
        <f>IF(OR(D51="",E51=""),"",MAX(0,ROUND((E51-D51)*1440,0)))</f>
        <v/>
      </c>
      <c r="G51" s="35" t="n"/>
      <c r="H51" s="31" t="str">
        <f>IF(F51="","",IF(F51&gt;LateLimit,"Late","On time"))</f>
        <v/>
      </c>
      <c r="I51" s="36" t="n"/>
    </row>
    <row r="52">
      <c r="A52" s="33" t="n"/>
      <c r="B52" s="35" t="n"/>
      <c r="C52" s="35" t="n"/>
      <c r="D52" s="34" t="n"/>
      <c r="E52" s="34" t="n"/>
      <c r="F52" s="30" t="str">
        <f>IF(OR(D52="",E52=""),"",MAX(0,ROUND((E52-D52)*1440,0)))</f>
        <v/>
      </c>
      <c r="G52" s="35" t="n"/>
      <c r="H52" s="31" t="str">
        <f>IF(F52="","",IF(F52&gt;LateLimit,"Late","On time"))</f>
        <v/>
      </c>
      <c r="I52" s="36" t="n"/>
    </row>
    <row r="53">
      <c r="A53" s="33" t="n"/>
      <c r="B53" s="35" t="n"/>
      <c r="C53" s="35" t="n"/>
      <c r="D53" s="34" t="n"/>
      <c r="E53" s="34" t="n"/>
      <c r="F53" s="30" t="str">
        <f>IF(OR(D53="",E53=""),"",MAX(0,ROUND((E53-D53)*1440,0)))</f>
        <v/>
      </c>
      <c r="G53" s="35" t="n"/>
      <c r="H53" s="31" t="str">
        <f>IF(F53="","",IF(F53&gt;LateLimit,"Late","On time"))</f>
        <v/>
      </c>
      <c r="I53" s="36" t="n"/>
    </row>
    <row r="54">
      <c r="A54" s="33" t="n"/>
      <c r="B54" s="35" t="n"/>
      <c r="C54" s="35" t="n"/>
      <c r="D54" s="34" t="n"/>
      <c r="E54" s="34" t="n"/>
      <c r="F54" s="30" t="str">
        <f>IF(OR(D54="",E54=""),"",MAX(0,ROUND((E54-D54)*1440,0)))</f>
        <v/>
      </c>
      <c r="G54" s="35" t="n"/>
      <c r="H54" s="31" t="str">
        <f>IF(F54="","",IF(F54&gt;LateLimit,"Late","On time"))</f>
        <v/>
      </c>
      <c r="I54" s="36" t="n"/>
    </row>
    <row r="55">
      <c r="A55" s="33" t="n"/>
      <c r="B55" s="35" t="n"/>
      <c r="C55" s="35" t="n"/>
      <c r="D55" s="34" t="n"/>
      <c r="E55" s="34" t="n"/>
      <c r="F55" s="30" t="str">
        <f>IF(OR(D55="",E55=""),"",MAX(0,ROUND((E55-D55)*1440,0)))</f>
        <v/>
      </c>
      <c r="G55" s="35" t="n"/>
      <c r="H55" s="31" t="str">
        <f>IF(F55="","",IF(F55&gt;LateLimit,"Late","On time"))</f>
        <v/>
      </c>
      <c r="I55" s="36" t="n"/>
    </row>
    <row r="56">
      <c r="A56" s="33" t="n"/>
      <c r="B56" s="35" t="n"/>
      <c r="C56" s="35" t="n"/>
      <c r="D56" s="34" t="n"/>
      <c r="E56" s="34" t="n"/>
      <c r="F56" s="30" t="str">
        <f>IF(OR(D56="",E56=""),"",MAX(0,ROUND((E56-D56)*1440,0)))</f>
        <v/>
      </c>
      <c r="G56" s="35" t="n"/>
      <c r="H56" s="31" t="str">
        <f>IF(F56="","",IF(F56&gt;LateLimit,"Late","On time"))</f>
        <v/>
      </c>
      <c r="I56" s="36" t="n"/>
    </row>
    <row r="57">
      <c r="A57" s="33" t="n"/>
      <c r="B57" s="35" t="n"/>
      <c r="C57" s="35" t="n"/>
      <c r="D57" s="34" t="n"/>
      <c r="E57" s="34" t="n"/>
      <c r="F57" s="30" t="str">
        <f>IF(OR(D57="",E57=""),"",MAX(0,ROUND((E57-D57)*1440,0)))</f>
        <v/>
      </c>
      <c r="G57" s="35" t="n"/>
      <c r="H57" s="31" t="str">
        <f>IF(F57="","",IF(F57&gt;LateLimit,"Late","On time"))</f>
        <v/>
      </c>
      <c r="I57" s="36" t="n"/>
    </row>
    <row r="59">
      <c r="A59" s="37" t="inlineStr">
        <is>
          <t>Sample: 10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5">
    <dataValidation sqref="A8:A57" showDropDown="0" showInputMessage="0" showErrorMessage="1" allowBlank="1" error="Enter a date, e.g. 27/10/2026." type="date" operator="greaterThan">
      <formula1>DATE(2000,1,1)</formula1>
    </dataValidation>
    <dataValidation sqref="B8:B57" showDropDown="0" showInputMessage="0" showErrorMessage="1" allowBlank="1" error="Pick a value from the list." type="list">
      <formula1>=Sites</formula1>
    </dataValidation>
    <dataValidation sqref="D8:D57" showDropDown="0" showInputMessage="0" showErrorMessage="1" allowBlank="1" error="Enter a time, e.g. 18:00." type="time" operator="between">
      <formula1>0</formula1>
      <formula2>0.999988</formula2>
    </dataValidation>
    <dataValidation sqref="E8:E57" showDropDown="0" showInputMessage="0" showErrorMessage="1" allowBlank="1" error="Enter a time, e.g. 18:00." type="time" operator="between">
      <formula1>0</formula1>
      <formula2>0.999988</formula2>
    </dataValidation>
    <dataValidation sqref="G8:G57" showDropDown="0" showInputMessage="0" showErrorMessage="1" allowBlank="1" error="Pick a value from the list." type="list">
      <formula1>=Staff</formula1>
    </dataValidation>
  </dataValidations>
  <pageMargins left="0.75" right="0.75" top="1" bottom="1" header="0.5" footer="0.5"/>
  <pageSetup orientation="landscape" fitToHeight="0" fitToWidth="1"/>
  <headerFooter>
    <oddHeader>&amp;CSAMPLE prepared for Your Security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4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N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8" customWidth="1" min="4" max="4"/>
    <col width="22" customWidth="1" min="5" max="5"/>
    <col width="13" customWidth="1" min="6" max="6"/>
    <col width="7" customWidth="1" min="7" max="7"/>
    <col width="7" customWidth="1" min="8" max="8"/>
    <col width="8" customWidth="1" min="9" max="9"/>
    <col width="8" customWidth="1" min="10" max="10"/>
    <col width="8" customWidth="1" min="11" max="11"/>
    <col width="8" customWidth="1" min="12" max="12"/>
    <col width="11" customWidth="1" min="13" max="13"/>
    <col width="9" customWidth="1" min="14" max="14"/>
  </cols>
  <sheetData>
    <row r="1" ht="26" customHeight="1">
      <c r="A1" s="1" t="inlineStr">
        <is>
          <t>YOUR LOGO HERE</t>
        </is>
      </c>
      <c r="B1" s="2" t="n"/>
      <c r="C1" s="3" t="inlineStr">
        <is>
          <t>YOUR SECURITY COMPANY  -  SHIFT REGISTERS</t>
        </is>
      </c>
    </row>
    <row r="2" ht="16" customHeight="1">
      <c r="A2" s="4" t="n"/>
      <c r="B2" s="5" t="n"/>
      <c r="C2" s="6" t="inlineStr">
        <is>
          <t>Register - one row per shift register. Grey columns calculate themselves.</t>
        </is>
      </c>
    </row>
    <row r="3" ht="14" customHeight="1">
      <c r="A3" s="7" t="n"/>
      <c r="B3" s="8" t="n"/>
      <c r="C3" s="9" t="inlineStr">
        <is>
          <t>SAMPLE prepared for Your Security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</row>
    <row r="5">
      <c r="C5" s="14" t="inlineStr">
        <is>
          <t>Hours, overtime above the daily hours on Settings and gross pay work themselves out.</t>
        </is>
      </c>
    </row>
    <row r="7" ht="34" customHeight="1">
      <c r="A7" s="27" t="inlineStr">
        <is>
          <t>Date</t>
        </is>
      </c>
      <c r="B7" s="27" t="inlineStr">
        <is>
          <t>Guard</t>
        </is>
      </c>
      <c r="C7" s="27" t="inlineStr">
        <is>
          <t>PSIRA no.</t>
        </is>
      </c>
      <c r="D7" s="27" t="inlineStr">
        <is>
          <t>Grade</t>
        </is>
      </c>
      <c r="E7" s="27" t="inlineStr">
        <is>
          <t>Site</t>
        </is>
      </c>
      <c r="F7" s="27" t="inlineStr">
        <is>
          <t>Post</t>
        </is>
      </c>
      <c r="G7" s="27" t="inlineStr">
        <is>
          <t>Time in</t>
        </is>
      </c>
      <c r="H7" s="27" t="inlineStr">
        <is>
          <t>Time out</t>
        </is>
      </c>
      <c r="I7" s="27" t="inlineStr">
        <is>
          <t>Unpaid break (min)</t>
        </is>
      </c>
      <c r="J7" s="27" t="inlineStr">
        <is>
          <t>Hours worked</t>
        </is>
      </c>
      <c r="K7" s="27" t="inlineStr">
        <is>
          <t>Normal hours</t>
        </is>
      </c>
      <c r="L7" s="27" t="inlineStr">
        <is>
          <t>Overtime hours</t>
        </is>
      </c>
      <c r="M7" s="27" t="inlineStr">
        <is>
          <t>Gross pay (R)</t>
        </is>
      </c>
      <c r="N7" s="27" t="inlineStr">
        <is>
          <t>Approved</t>
        </is>
      </c>
    </row>
    <row r="8">
      <c r="A8" s="33" t="n">
        <v>46247</v>
      </c>
      <c r="B8" s="35" t="inlineStr">
        <is>
          <t>S. Dlamini</t>
        </is>
      </c>
      <c r="C8" s="35" t="inlineStr">
        <is>
          <t>PSIRA 1234567</t>
        </is>
      </c>
      <c r="D8" s="35" t="inlineStr">
        <is>
          <t>Grade C</t>
        </is>
      </c>
      <c r="E8" s="35" t="inlineStr">
        <is>
          <t>Riverside Industrial Park</t>
        </is>
      </c>
      <c r="F8" s="35" t="inlineStr">
        <is>
          <t>Main gate</t>
        </is>
      </c>
      <c r="G8" s="34" t="n">
        <v>0.2916666666666667</v>
      </c>
      <c r="H8" s="34" t="n">
        <v>0.7083333333333334</v>
      </c>
      <c r="I8" s="38" t="n">
        <v>30</v>
      </c>
      <c r="J8" s="39">
        <f>IF(OR(G8="",H8=""),"",ROUND(MOD(H8-G8,1)*24-N(I8)/60,2))</f>
        <v>9.5</v>
      </c>
      <c r="K8" s="39">
        <f>IF(J8="","",MIN(J8,DayHours))</f>
        <v>9.0</v>
      </c>
      <c r="L8" s="39">
        <f>IF(J8="","",ROUND(MAX(0,J8-DayHours),2))</f>
        <v>0.5</v>
      </c>
      <c r="M8" s="40">
        <f>IF(J8="","",ROUND((K8+L8*OTRate)*StdRate,2))</f>
        <v>341.25</v>
      </c>
      <c r="N8" s="35" t="inlineStr">
        <is>
          <t>Yes</t>
        </is>
      </c>
    </row>
    <row r="9">
      <c r="A9" s="33" t="n">
        <v>46250</v>
      </c>
      <c r="B9" s="35" t="inlineStr">
        <is>
          <t>T. Mokoena</t>
        </is>
      </c>
      <c r="C9" s="35" t="inlineStr">
        <is>
          <t>PSIRA 2345678</t>
        </is>
      </c>
      <c r="D9" s="35" t="inlineStr">
        <is>
          <t>Grade C</t>
        </is>
      </c>
      <c r="E9" s="35" t="inlineStr">
        <is>
          <t>Main Road shopping centre</t>
        </is>
      </c>
      <c r="F9" s="35" t="inlineStr">
        <is>
          <t>Control room</t>
        </is>
      </c>
      <c r="G9" s="34" t="n">
        <v>0.25</v>
      </c>
      <c r="H9" s="34" t="n">
        <v>0.75</v>
      </c>
      <c r="I9" s="38" t="n">
        <v>60</v>
      </c>
      <c r="J9" s="39">
        <f>IF(OR(G9="",H9=""),"",ROUND(MOD(H9-G9,1)*24-N(I9)/60,2))</f>
        <v>11.0</v>
      </c>
      <c r="K9" s="39">
        <f>IF(J9="","",MIN(J9,DayHours))</f>
        <v>9.0</v>
      </c>
      <c r="L9" s="39">
        <f>IF(J9="","",ROUND(MAX(0,J9-DayHours),2))</f>
        <v>2.0</v>
      </c>
      <c r="M9" s="40">
        <f>IF(J9="","",ROUND((K9+L9*OTRate)*StdRate,2))</f>
        <v>420.0</v>
      </c>
      <c r="N9" s="35" t="inlineStr">
        <is>
          <t>Yes</t>
        </is>
      </c>
    </row>
    <row r="10">
      <c r="A10" s="33" t="n">
        <v>46254</v>
      </c>
      <c r="B10" s="35" t="inlineStr">
        <is>
          <t>N. Khumalo</t>
        </is>
      </c>
      <c r="C10" s="35" t="inlineStr">
        <is>
          <t>PSIRA 3456789</t>
        </is>
      </c>
      <c r="D10" s="35" t="inlineStr">
        <is>
          <t>Grade B</t>
        </is>
      </c>
      <c r="E10" s="35" t="inlineStr">
        <is>
          <t>Harbour warehouse 4</t>
        </is>
      </c>
      <c r="F10" s="35" t="inlineStr">
        <is>
          <t>Perimeter</t>
        </is>
      </c>
      <c r="G10" s="34" t="n">
        <v>0.75</v>
      </c>
      <c r="H10" s="34" t="n">
        <v>0.25</v>
      </c>
      <c r="I10" s="38" t="n">
        <v>60</v>
      </c>
      <c r="J10" s="39">
        <f>IF(OR(G10="",H10=""),"",ROUND(MOD(H10-G10,1)*24-N(I10)/60,2))</f>
        <v>11.0</v>
      </c>
      <c r="K10" s="39">
        <f>IF(J10="","",MIN(J10,DayHours))</f>
        <v>9.0</v>
      </c>
      <c r="L10" s="39">
        <f>IF(J10="","",ROUND(MAX(0,J10-DayHours),2))</f>
        <v>2.0</v>
      </c>
      <c r="M10" s="40">
        <f>IF(J10="","",ROUND((K10+L10*OTRate)*StdRate,2))</f>
        <v>420.0</v>
      </c>
      <c r="N10" s="35" t="inlineStr">
        <is>
          <t>Yes</t>
        </is>
      </c>
    </row>
    <row r="11">
      <c r="A11" s="33" t="n">
        <v>46264</v>
      </c>
      <c r="B11" s="35" t="inlineStr">
        <is>
          <t>P. van Wyk</t>
        </is>
      </c>
      <c r="C11" s="35" t="inlineStr">
        <is>
          <t>PSIRA 4567890</t>
        </is>
      </c>
      <c r="D11" s="35" t="inlineStr">
        <is>
          <t>Grade D</t>
        </is>
      </c>
      <c r="E11" s="35" t="inlineStr">
        <is>
          <t>Greenfield Estate gatehouse</t>
        </is>
      </c>
      <c r="F11" s="35" t="inlineStr">
        <is>
          <t>Loading bay</t>
        </is>
      </c>
      <c r="G11" s="34" t="n">
        <v>0.25</v>
      </c>
      <c r="H11" s="34" t="n">
        <v>0.75</v>
      </c>
      <c r="I11" s="38" t="n">
        <v>60</v>
      </c>
      <c r="J11" s="39">
        <f>IF(OR(G11="",H11=""),"",ROUND(MOD(H11-G11,1)*24-N(I11)/60,2))</f>
        <v>11.0</v>
      </c>
      <c r="K11" s="39">
        <f>IF(J11="","",MIN(J11,DayHours))</f>
        <v>9.0</v>
      </c>
      <c r="L11" s="39">
        <f>IF(J11="","",ROUND(MAX(0,J11-DayHours),2))</f>
        <v>2.0</v>
      </c>
      <c r="M11" s="40">
        <f>IF(J11="","",ROUND((K11+L11*OTRate)*StdRate,2))</f>
        <v>420.0</v>
      </c>
      <c r="N11" s="35" t="inlineStr">
        <is>
          <t>Yes</t>
        </is>
      </c>
    </row>
    <row r="12">
      <c r="A12" s="33" t="n">
        <v>46279</v>
      </c>
      <c r="B12" s="35" t="inlineStr">
        <is>
          <t>L. Ndlovu</t>
        </is>
      </c>
      <c r="C12" s="35" t="inlineStr">
        <is>
          <t>PSIRA 5678901</t>
        </is>
      </c>
      <c r="D12" s="35" t="inlineStr">
        <is>
          <t>Grade C</t>
        </is>
      </c>
      <c r="E12" s="35" t="inlineStr">
        <is>
          <t>Harbour warehouse 4</t>
        </is>
      </c>
      <c r="F12" s="35" t="inlineStr">
        <is>
          <t>Main gate</t>
        </is>
      </c>
      <c r="G12" s="34" t="n">
        <v>0.2916666666666667</v>
      </c>
      <c r="H12" s="34" t="n">
        <v>0.6666666666666666</v>
      </c>
      <c r="I12" s="38" t="n">
        <v>60</v>
      </c>
      <c r="J12" s="39">
        <f>IF(OR(G12="",H12=""),"",ROUND(MOD(H12-G12,1)*24-N(I12)/60,2))</f>
        <v>8.0</v>
      </c>
      <c r="K12" s="39">
        <f>IF(J12="","",MIN(J12,DayHours))</f>
        <v>8.0</v>
      </c>
      <c r="L12" s="39">
        <f>IF(J12="","",ROUND(MAX(0,J12-DayHours),2))</f>
        <v>0.0</v>
      </c>
      <c r="M12" s="40">
        <f>IF(J12="","",ROUND((K12+L12*OTRate)*StdRate,2))</f>
        <v>280.0</v>
      </c>
      <c r="N12" s="35" t="inlineStr">
        <is>
          <t>Yes</t>
        </is>
      </c>
    </row>
    <row r="13">
      <c r="A13" s="33" t="n">
        <v>46299</v>
      </c>
      <c r="B13" s="35" t="inlineStr">
        <is>
          <t>S. Dlamini</t>
        </is>
      </c>
      <c r="C13" s="35" t="inlineStr">
        <is>
          <t>PSIRA 1234567</t>
        </is>
      </c>
      <c r="D13" s="35" t="inlineStr">
        <is>
          <t>Grade C</t>
        </is>
      </c>
      <c r="E13" s="35" t="inlineStr">
        <is>
          <t>Riverside Industrial Park</t>
        </is>
      </c>
      <c r="F13" s="35" t="inlineStr">
        <is>
          <t>Control room</t>
        </is>
      </c>
      <c r="G13" s="34" t="n">
        <v>0.75</v>
      </c>
      <c r="H13" s="34" t="n">
        <v>0.25</v>
      </c>
      <c r="I13" s="38" t="n">
        <v>60</v>
      </c>
      <c r="J13" s="39">
        <f>IF(OR(G13="",H13=""),"",ROUND(MOD(H13-G13,1)*24-N(I13)/60,2))</f>
        <v>11.0</v>
      </c>
      <c r="K13" s="39">
        <f>IF(J13="","",MIN(J13,DayHours))</f>
        <v>9.0</v>
      </c>
      <c r="L13" s="39">
        <f>IF(J13="","",ROUND(MAX(0,J13-DayHours),2))</f>
        <v>2.0</v>
      </c>
      <c r="M13" s="40">
        <f>IF(J13="","",ROUND((K13+L13*OTRate)*StdRate,2))</f>
        <v>420.0</v>
      </c>
      <c r="N13" s="35" t="inlineStr">
        <is>
          <t>No</t>
        </is>
      </c>
    </row>
    <row r="14">
      <c r="A14" s="33" t="n">
        <v>46302</v>
      </c>
      <c r="B14" s="35" t="inlineStr">
        <is>
          <t>T. Mokoena</t>
        </is>
      </c>
      <c r="C14" s="35" t="inlineStr">
        <is>
          <t>PSIRA 2345678</t>
        </is>
      </c>
      <c r="D14" s="35" t="inlineStr">
        <is>
          <t>Grade B</t>
        </is>
      </c>
      <c r="E14" s="35" t="inlineStr">
        <is>
          <t>Greenfield Estate gatehouse</t>
        </is>
      </c>
      <c r="F14" s="35" t="inlineStr">
        <is>
          <t>Perimeter</t>
        </is>
      </c>
      <c r="G14" s="34" t="n">
        <v>0.25</v>
      </c>
      <c r="H14" s="34" t="n">
        <v>0.75</v>
      </c>
      <c r="I14" s="38" t="n">
        <v>60</v>
      </c>
      <c r="J14" s="39">
        <f>IF(OR(G14="",H14=""),"",ROUND(MOD(H14-G14,1)*24-N(I14)/60,2))</f>
        <v>11.0</v>
      </c>
      <c r="K14" s="39">
        <f>IF(J14="","",MIN(J14,DayHours))</f>
        <v>9.0</v>
      </c>
      <c r="L14" s="39">
        <f>IF(J14="","",ROUND(MAX(0,J14-DayHours),2))</f>
        <v>2.0</v>
      </c>
      <c r="M14" s="40">
        <f>IF(J14="","",ROUND((K14+L14*OTRate)*StdRate,2))</f>
        <v>420.0</v>
      </c>
      <c r="N14" s="35" t="inlineStr">
        <is>
          <t>Yes</t>
        </is>
      </c>
    </row>
    <row r="15">
      <c r="A15" s="33" t="n">
        <v>46305</v>
      </c>
      <c r="B15" s="35" t="inlineStr">
        <is>
          <t>N. Khumalo</t>
        </is>
      </c>
      <c r="C15" s="35" t="inlineStr">
        <is>
          <t>PSIRA 3456789</t>
        </is>
      </c>
      <c r="D15" s="35" t="inlineStr">
        <is>
          <t>Grade D</t>
        </is>
      </c>
      <c r="E15" s="35" t="inlineStr">
        <is>
          <t>Harbour warehouse 4</t>
        </is>
      </c>
      <c r="F15" s="35" t="inlineStr">
        <is>
          <t>Loading bay</t>
        </is>
      </c>
      <c r="G15" s="34" t="n">
        <v>0.25</v>
      </c>
      <c r="H15" s="34" t="n">
        <v>0.625</v>
      </c>
      <c r="I15" s="38" t="n">
        <v>60</v>
      </c>
      <c r="J15" s="39">
        <f>IF(OR(G15="",H15=""),"",ROUND(MOD(H15-G15,1)*24-N(I15)/60,2))</f>
        <v>8.0</v>
      </c>
      <c r="K15" s="39">
        <f>IF(J15="","",MIN(J15,DayHours))</f>
        <v>8.0</v>
      </c>
      <c r="L15" s="39">
        <f>IF(J15="","",ROUND(MAX(0,J15-DayHours),2))</f>
        <v>0.0</v>
      </c>
      <c r="M15" s="40">
        <f>IF(J15="","",ROUND((K15+L15*OTRate)*StdRate,2))</f>
        <v>280.0</v>
      </c>
      <c r="N15" s="35" t="inlineStr">
        <is>
          <t>Yes</t>
        </is>
      </c>
    </row>
    <row r="16">
      <c r="A16" s="33" t="n">
        <v>46317</v>
      </c>
      <c r="B16" s="35" t="inlineStr">
        <is>
          <t>P. van Wyk</t>
        </is>
      </c>
      <c r="C16" s="35" t="inlineStr">
        <is>
          <t>PSIRA 4567890</t>
        </is>
      </c>
      <c r="D16" s="35" t="inlineStr">
        <is>
          <t>Grade C</t>
        </is>
      </c>
      <c r="E16" s="35" t="inlineStr">
        <is>
          <t>Harbour warehouse 4</t>
        </is>
      </c>
      <c r="F16" s="35" t="inlineStr">
        <is>
          <t>Main gate</t>
        </is>
      </c>
      <c r="G16" s="34" t="n">
        <v>0.25</v>
      </c>
      <c r="H16" s="34" t="n">
        <v>0.75</v>
      </c>
      <c r="I16" s="38" t="n">
        <v>60</v>
      </c>
      <c r="J16" s="39">
        <f>IF(OR(G16="",H16=""),"",ROUND(MOD(H16-G16,1)*24-N(I16)/60,2))</f>
        <v>11.0</v>
      </c>
      <c r="K16" s="39">
        <f>IF(J16="","",MIN(J16,DayHours))</f>
        <v>9.0</v>
      </c>
      <c r="L16" s="39">
        <f>IF(J16="","",ROUND(MAX(0,J16-DayHours),2))</f>
        <v>2.0</v>
      </c>
      <c r="M16" s="40">
        <f>IF(J16="","",ROUND((K16+L16*OTRate)*StdRate,2))</f>
        <v>420.0</v>
      </c>
      <c r="N16" s="35" t="inlineStr">
        <is>
          <t>Yes</t>
        </is>
      </c>
    </row>
    <row r="17">
      <c r="A17" s="33" t="n">
        <v>46320</v>
      </c>
      <c r="B17" s="35" t="inlineStr">
        <is>
          <t>L. Ndlovu</t>
        </is>
      </c>
      <c r="C17" s="35" t="inlineStr">
        <is>
          <t>PSIRA 5678901</t>
        </is>
      </c>
      <c r="D17" s="35" t="inlineStr">
        <is>
          <t>Grade C</t>
        </is>
      </c>
      <c r="E17" s="35" t="inlineStr">
        <is>
          <t>Harbour warehouse 4</t>
        </is>
      </c>
      <c r="F17" s="35" t="inlineStr">
        <is>
          <t>Control room</t>
        </is>
      </c>
      <c r="G17" s="34" t="n">
        <v>0.2916666666666667</v>
      </c>
      <c r="H17" s="34" t="n">
        <v>0.7083333333333334</v>
      </c>
      <c r="I17" s="38" t="n">
        <v>30</v>
      </c>
      <c r="J17" s="39">
        <f>IF(OR(G17="",H17=""),"",ROUND(MOD(H17-G17,1)*24-N(I17)/60,2))</f>
        <v>9.5</v>
      </c>
      <c r="K17" s="39">
        <f>IF(J17="","",MIN(J17,DayHours))</f>
        <v>9.0</v>
      </c>
      <c r="L17" s="39">
        <f>IF(J17="","",ROUND(MAX(0,J17-DayHours),2))</f>
        <v>0.5</v>
      </c>
      <c r="M17" s="40">
        <f>IF(J17="","",ROUND((K17+L17*OTRate)*StdRate,2))</f>
        <v>341.25</v>
      </c>
      <c r="N17" s="35" t="inlineStr">
        <is>
          <t>No</t>
        </is>
      </c>
    </row>
    <row r="18">
      <c r="A18" s="33" t="n"/>
      <c r="B18" s="35" t="n"/>
      <c r="C18" s="35" t="n"/>
      <c r="D18" s="35" t="n"/>
      <c r="E18" s="35" t="n"/>
      <c r="F18" s="35" t="n"/>
      <c r="G18" s="34" t="n"/>
      <c r="H18" s="34" t="n"/>
      <c r="I18" s="38" t="n"/>
      <c r="J18" s="39" t="str">
        <f>IF(OR(G18="",H18=""),"",ROUND(MOD(H18-G18,1)*24-N(I18)/60,2))</f>
        <v/>
      </c>
      <c r="K18" s="39" t="str">
        <f>IF(J18="","",MIN(J18,DayHours))</f>
        <v/>
      </c>
      <c r="L18" s="39" t="str">
        <f>IF(J18="","",ROUND(MAX(0,J18-DayHours),2))</f>
        <v/>
      </c>
      <c r="M18" s="40" t="str">
        <f>IF(J18="","",ROUND((K18+L18*OTRate)*StdRate,2))</f>
        <v/>
      </c>
      <c r="N18" s="35" t="n"/>
    </row>
    <row r="19">
      <c r="A19" s="33" t="n"/>
      <c r="B19" s="35" t="n"/>
      <c r="C19" s="35" t="n"/>
      <c r="D19" s="35" t="n"/>
      <c r="E19" s="35" t="n"/>
      <c r="F19" s="35" t="n"/>
      <c r="G19" s="34" t="n"/>
      <c r="H19" s="34" t="n"/>
      <c r="I19" s="38" t="n"/>
      <c r="J19" s="39" t="str">
        <f>IF(OR(G19="",H19=""),"",ROUND(MOD(H19-G19,1)*24-N(I19)/60,2))</f>
        <v/>
      </c>
      <c r="K19" s="39" t="str">
        <f>IF(J19="","",MIN(J19,DayHours))</f>
        <v/>
      </c>
      <c r="L19" s="39" t="str">
        <f>IF(J19="","",ROUND(MAX(0,J19-DayHours),2))</f>
        <v/>
      </c>
      <c r="M19" s="40" t="str">
        <f>IF(J19="","",ROUND((K19+L19*OTRate)*StdRate,2))</f>
        <v/>
      </c>
      <c r="N19" s="35" t="n"/>
    </row>
    <row r="20">
      <c r="A20" s="33" t="n"/>
      <c r="B20" s="35" t="n"/>
      <c r="C20" s="35" t="n"/>
      <c r="D20" s="35" t="n"/>
      <c r="E20" s="35" t="n"/>
      <c r="F20" s="35" t="n"/>
      <c r="G20" s="34" t="n"/>
      <c r="H20" s="34" t="n"/>
      <c r="I20" s="38" t="n"/>
      <c r="J20" s="39" t="str">
        <f>IF(OR(G20="",H20=""),"",ROUND(MOD(H20-G20,1)*24-N(I20)/60,2))</f>
        <v/>
      </c>
      <c r="K20" s="39" t="str">
        <f>IF(J20="","",MIN(J20,DayHours))</f>
        <v/>
      </c>
      <c r="L20" s="39" t="str">
        <f>IF(J20="","",ROUND(MAX(0,J20-DayHours),2))</f>
        <v/>
      </c>
      <c r="M20" s="40" t="str">
        <f>IF(J20="","",ROUND((K20+L20*OTRate)*StdRate,2))</f>
        <v/>
      </c>
      <c r="N20" s="35" t="n"/>
    </row>
    <row r="21">
      <c r="A21" s="33" t="n"/>
      <c r="B21" s="35" t="n"/>
      <c r="C21" s="35" t="n"/>
      <c r="D21" s="35" t="n"/>
      <c r="E21" s="35" t="n"/>
      <c r="F21" s="35" t="n"/>
      <c r="G21" s="34" t="n"/>
      <c r="H21" s="34" t="n"/>
      <c r="I21" s="38" t="n"/>
      <c r="J21" s="39" t="str">
        <f>IF(OR(G21="",H21=""),"",ROUND(MOD(H21-G21,1)*24-N(I21)/60,2))</f>
        <v/>
      </c>
      <c r="K21" s="39" t="str">
        <f>IF(J21="","",MIN(J21,DayHours))</f>
        <v/>
      </c>
      <c r="L21" s="39" t="str">
        <f>IF(J21="","",ROUND(MAX(0,J21-DayHours),2))</f>
        <v/>
      </c>
      <c r="M21" s="40" t="str">
        <f>IF(J21="","",ROUND((K21+L21*OTRate)*StdRate,2))</f>
        <v/>
      </c>
      <c r="N21" s="35" t="n"/>
    </row>
    <row r="22">
      <c r="A22" s="33" t="n"/>
      <c r="B22" s="35" t="n"/>
      <c r="C22" s="35" t="n"/>
      <c r="D22" s="35" t="n"/>
      <c r="E22" s="35" t="n"/>
      <c r="F22" s="35" t="n"/>
      <c r="G22" s="34" t="n"/>
      <c r="H22" s="34" t="n"/>
      <c r="I22" s="38" t="n"/>
      <c r="J22" s="39" t="str">
        <f>IF(OR(G22="",H22=""),"",ROUND(MOD(H22-G22,1)*24-N(I22)/60,2))</f>
        <v/>
      </c>
      <c r="K22" s="39" t="str">
        <f>IF(J22="","",MIN(J22,DayHours))</f>
        <v/>
      </c>
      <c r="L22" s="39" t="str">
        <f>IF(J22="","",ROUND(MAX(0,J22-DayHours),2))</f>
        <v/>
      </c>
      <c r="M22" s="40" t="str">
        <f>IF(J22="","",ROUND((K22+L22*OTRate)*StdRate,2))</f>
        <v/>
      </c>
      <c r="N22" s="35" t="n"/>
    </row>
    <row r="23">
      <c r="A23" s="33" t="n"/>
      <c r="B23" s="35" t="n"/>
      <c r="C23" s="35" t="n"/>
      <c r="D23" s="35" t="n"/>
      <c r="E23" s="35" t="n"/>
      <c r="F23" s="35" t="n"/>
      <c r="G23" s="34" t="n"/>
      <c r="H23" s="34" t="n"/>
      <c r="I23" s="38" t="n"/>
      <c r="J23" s="39" t="str">
        <f>IF(OR(G23="",H23=""),"",ROUND(MOD(H23-G23,1)*24-N(I23)/60,2))</f>
        <v/>
      </c>
      <c r="K23" s="39" t="str">
        <f>IF(J23="","",MIN(J23,DayHours))</f>
        <v/>
      </c>
      <c r="L23" s="39" t="str">
        <f>IF(J23="","",ROUND(MAX(0,J23-DayHours),2))</f>
        <v/>
      </c>
      <c r="M23" s="40" t="str">
        <f>IF(J23="","",ROUND((K23+L23*OTRate)*StdRate,2))</f>
        <v/>
      </c>
      <c r="N23" s="35" t="n"/>
    </row>
    <row r="24">
      <c r="A24" s="33" t="n"/>
      <c r="B24" s="35" t="n"/>
      <c r="C24" s="35" t="n"/>
      <c r="D24" s="35" t="n"/>
      <c r="E24" s="35" t="n"/>
      <c r="F24" s="35" t="n"/>
      <c r="G24" s="34" t="n"/>
      <c r="H24" s="34" t="n"/>
      <c r="I24" s="38" t="n"/>
      <c r="J24" s="39" t="str">
        <f>IF(OR(G24="",H24=""),"",ROUND(MOD(H24-G24,1)*24-N(I24)/60,2))</f>
        <v/>
      </c>
      <c r="K24" s="39" t="str">
        <f>IF(J24="","",MIN(J24,DayHours))</f>
        <v/>
      </c>
      <c r="L24" s="39" t="str">
        <f>IF(J24="","",ROUND(MAX(0,J24-DayHours),2))</f>
        <v/>
      </c>
      <c r="M24" s="40" t="str">
        <f>IF(J24="","",ROUND((K24+L24*OTRate)*StdRate,2))</f>
        <v/>
      </c>
      <c r="N24" s="35" t="n"/>
    </row>
    <row r="25">
      <c r="A25" s="33" t="n"/>
      <c r="B25" s="35" t="n"/>
      <c r="C25" s="35" t="n"/>
      <c r="D25" s="35" t="n"/>
      <c r="E25" s="35" t="n"/>
      <c r="F25" s="35" t="n"/>
      <c r="G25" s="34" t="n"/>
      <c r="H25" s="34" t="n"/>
      <c r="I25" s="38" t="n"/>
      <c r="J25" s="39" t="str">
        <f>IF(OR(G25="",H25=""),"",ROUND(MOD(H25-G25,1)*24-N(I25)/60,2))</f>
        <v/>
      </c>
      <c r="K25" s="39" t="str">
        <f>IF(J25="","",MIN(J25,DayHours))</f>
        <v/>
      </c>
      <c r="L25" s="39" t="str">
        <f>IF(J25="","",ROUND(MAX(0,J25-DayHours),2))</f>
        <v/>
      </c>
      <c r="M25" s="40" t="str">
        <f>IF(J25="","",ROUND((K25+L25*OTRate)*StdRate,2))</f>
        <v/>
      </c>
      <c r="N25" s="35" t="n"/>
    </row>
    <row r="26">
      <c r="A26" s="33" t="n"/>
      <c r="B26" s="35" t="n"/>
      <c r="C26" s="35" t="n"/>
      <c r="D26" s="35" t="n"/>
      <c r="E26" s="35" t="n"/>
      <c r="F26" s="35" t="n"/>
      <c r="G26" s="34" t="n"/>
      <c r="H26" s="34" t="n"/>
      <c r="I26" s="38" t="n"/>
      <c r="J26" s="39" t="str">
        <f>IF(OR(G26="",H26=""),"",ROUND(MOD(H26-G26,1)*24-N(I26)/60,2))</f>
        <v/>
      </c>
      <c r="K26" s="39" t="str">
        <f>IF(J26="","",MIN(J26,DayHours))</f>
        <v/>
      </c>
      <c r="L26" s="39" t="str">
        <f>IF(J26="","",ROUND(MAX(0,J26-DayHours),2))</f>
        <v/>
      </c>
      <c r="M26" s="40" t="str">
        <f>IF(J26="","",ROUND((K26+L26*OTRate)*StdRate,2))</f>
        <v/>
      </c>
      <c r="N26" s="35" t="n"/>
    </row>
    <row r="27">
      <c r="A27" s="33" t="n"/>
      <c r="B27" s="35" t="n"/>
      <c r="C27" s="35" t="n"/>
      <c r="D27" s="35" t="n"/>
      <c r="E27" s="35" t="n"/>
      <c r="F27" s="35" t="n"/>
      <c r="G27" s="34" t="n"/>
      <c r="H27" s="34" t="n"/>
      <c r="I27" s="38" t="n"/>
      <c r="J27" s="39" t="str">
        <f>IF(OR(G27="",H27=""),"",ROUND(MOD(H27-G27,1)*24-N(I27)/60,2))</f>
        <v/>
      </c>
      <c r="K27" s="39" t="str">
        <f>IF(J27="","",MIN(J27,DayHours))</f>
        <v/>
      </c>
      <c r="L27" s="39" t="str">
        <f>IF(J27="","",ROUND(MAX(0,J27-DayHours),2))</f>
        <v/>
      </c>
      <c r="M27" s="40" t="str">
        <f>IF(J27="","",ROUND((K27+L27*OTRate)*StdRate,2))</f>
        <v/>
      </c>
      <c r="N27" s="35" t="n"/>
    </row>
    <row r="28">
      <c r="A28" s="33" t="n"/>
      <c r="B28" s="35" t="n"/>
      <c r="C28" s="35" t="n"/>
      <c r="D28" s="35" t="n"/>
      <c r="E28" s="35" t="n"/>
      <c r="F28" s="35" t="n"/>
      <c r="G28" s="34" t="n"/>
      <c r="H28" s="34" t="n"/>
      <c r="I28" s="38" t="n"/>
      <c r="J28" s="39" t="str">
        <f>IF(OR(G28="",H28=""),"",ROUND(MOD(H28-G28,1)*24-N(I28)/60,2))</f>
        <v/>
      </c>
      <c r="K28" s="39" t="str">
        <f>IF(J28="","",MIN(J28,DayHours))</f>
        <v/>
      </c>
      <c r="L28" s="39" t="str">
        <f>IF(J28="","",ROUND(MAX(0,J28-DayHours),2))</f>
        <v/>
      </c>
      <c r="M28" s="40" t="str">
        <f>IF(J28="","",ROUND((K28+L28*OTRate)*StdRate,2))</f>
        <v/>
      </c>
      <c r="N28" s="35" t="n"/>
    </row>
    <row r="29">
      <c r="A29" s="33" t="n"/>
      <c r="B29" s="35" t="n"/>
      <c r="C29" s="35" t="n"/>
      <c r="D29" s="35" t="n"/>
      <c r="E29" s="35" t="n"/>
      <c r="F29" s="35" t="n"/>
      <c r="G29" s="34" t="n"/>
      <c r="H29" s="34" t="n"/>
      <c r="I29" s="38" t="n"/>
      <c r="J29" s="39" t="str">
        <f>IF(OR(G29="",H29=""),"",ROUND(MOD(H29-G29,1)*24-N(I29)/60,2))</f>
        <v/>
      </c>
      <c r="K29" s="39" t="str">
        <f>IF(J29="","",MIN(J29,DayHours))</f>
        <v/>
      </c>
      <c r="L29" s="39" t="str">
        <f>IF(J29="","",ROUND(MAX(0,J29-DayHours),2))</f>
        <v/>
      </c>
      <c r="M29" s="40" t="str">
        <f>IF(J29="","",ROUND((K29+L29*OTRate)*StdRate,2))</f>
        <v/>
      </c>
      <c r="N29" s="35" t="n"/>
    </row>
    <row r="30">
      <c r="A30" s="33" t="n"/>
      <c r="B30" s="35" t="n"/>
      <c r="C30" s="35" t="n"/>
      <c r="D30" s="35" t="n"/>
      <c r="E30" s="35" t="n"/>
      <c r="F30" s="35" t="n"/>
      <c r="G30" s="34" t="n"/>
      <c r="H30" s="34" t="n"/>
      <c r="I30" s="38" t="n"/>
      <c r="J30" s="39" t="str">
        <f>IF(OR(G30="",H30=""),"",ROUND(MOD(H30-G30,1)*24-N(I30)/60,2))</f>
        <v/>
      </c>
      <c r="K30" s="39" t="str">
        <f>IF(J30="","",MIN(J30,DayHours))</f>
        <v/>
      </c>
      <c r="L30" s="39" t="str">
        <f>IF(J30="","",ROUND(MAX(0,J30-DayHours),2))</f>
        <v/>
      </c>
      <c r="M30" s="40" t="str">
        <f>IF(J30="","",ROUND((K30+L30*OTRate)*StdRate,2))</f>
        <v/>
      </c>
      <c r="N30" s="35" t="n"/>
    </row>
    <row r="31">
      <c r="A31" s="33" t="n"/>
      <c r="B31" s="35" t="n"/>
      <c r="C31" s="35" t="n"/>
      <c r="D31" s="35" t="n"/>
      <c r="E31" s="35" t="n"/>
      <c r="F31" s="35" t="n"/>
      <c r="G31" s="34" t="n"/>
      <c r="H31" s="34" t="n"/>
      <c r="I31" s="38" t="n"/>
      <c r="J31" s="39" t="str">
        <f>IF(OR(G31="",H31=""),"",ROUND(MOD(H31-G31,1)*24-N(I31)/60,2))</f>
        <v/>
      </c>
      <c r="K31" s="39" t="str">
        <f>IF(J31="","",MIN(J31,DayHours))</f>
        <v/>
      </c>
      <c r="L31" s="39" t="str">
        <f>IF(J31="","",ROUND(MAX(0,J31-DayHours),2))</f>
        <v/>
      </c>
      <c r="M31" s="40" t="str">
        <f>IF(J31="","",ROUND((K31+L31*OTRate)*StdRate,2))</f>
        <v/>
      </c>
      <c r="N31" s="35" t="n"/>
    </row>
    <row r="32">
      <c r="A32" s="33" t="n"/>
      <c r="B32" s="35" t="n"/>
      <c r="C32" s="35" t="n"/>
      <c r="D32" s="35" t="n"/>
      <c r="E32" s="35" t="n"/>
      <c r="F32" s="35" t="n"/>
      <c r="G32" s="34" t="n"/>
      <c r="H32" s="34" t="n"/>
      <c r="I32" s="38" t="n"/>
      <c r="J32" s="39" t="str">
        <f>IF(OR(G32="",H32=""),"",ROUND(MOD(H32-G32,1)*24-N(I32)/60,2))</f>
        <v/>
      </c>
      <c r="K32" s="39" t="str">
        <f>IF(J32="","",MIN(J32,DayHours))</f>
        <v/>
      </c>
      <c r="L32" s="39" t="str">
        <f>IF(J32="","",ROUND(MAX(0,J32-DayHours),2))</f>
        <v/>
      </c>
      <c r="M32" s="40" t="str">
        <f>IF(J32="","",ROUND((K32+L32*OTRate)*StdRate,2))</f>
        <v/>
      </c>
      <c r="N32" s="35" t="n"/>
    </row>
    <row r="33">
      <c r="A33" s="33" t="n"/>
      <c r="B33" s="35" t="n"/>
      <c r="C33" s="35" t="n"/>
      <c r="D33" s="35" t="n"/>
      <c r="E33" s="35" t="n"/>
      <c r="F33" s="35" t="n"/>
      <c r="G33" s="34" t="n"/>
      <c r="H33" s="34" t="n"/>
      <c r="I33" s="38" t="n"/>
      <c r="J33" s="39" t="str">
        <f>IF(OR(G33="",H33=""),"",ROUND(MOD(H33-G33,1)*24-N(I33)/60,2))</f>
        <v/>
      </c>
      <c r="K33" s="39" t="str">
        <f>IF(J33="","",MIN(J33,DayHours))</f>
        <v/>
      </c>
      <c r="L33" s="39" t="str">
        <f>IF(J33="","",ROUND(MAX(0,J33-DayHours),2))</f>
        <v/>
      </c>
      <c r="M33" s="40" t="str">
        <f>IF(J33="","",ROUND((K33+L33*OTRate)*StdRate,2))</f>
        <v/>
      </c>
      <c r="N33" s="35" t="n"/>
    </row>
    <row r="34">
      <c r="A34" s="33" t="n"/>
      <c r="B34" s="35" t="n"/>
      <c r="C34" s="35" t="n"/>
      <c r="D34" s="35" t="n"/>
      <c r="E34" s="35" t="n"/>
      <c r="F34" s="35" t="n"/>
      <c r="G34" s="34" t="n"/>
      <c r="H34" s="34" t="n"/>
      <c r="I34" s="38" t="n"/>
      <c r="J34" s="39" t="str">
        <f>IF(OR(G34="",H34=""),"",ROUND(MOD(H34-G34,1)*24-N(I34)/60,2))</f>
        <v/>
      </c>
      <c r="K34" s="39" t="str">
        <f>IF(J34="","",MIN(J34,DayHours))</f>
        <v/>
      </c>
      <c r="L34" s="39" t="str">
        <f>IF(J34="","",ROUND(MAX(0,J34-DayHours),2))</f>
        <v/>
      </c>
      <c r="M34" s="40" t="str">
        <f>IF(J34="","",ROUND((K34+L34*OTRate)*StdRate,2))</f>
        <v/>
      </c>
      <c r="N34" s="35" t="n"/>
    </row>
    <row r="35">
      <c r="A35" s="33" t="n"/>
      <c r="B35" s="35" t="n"/>
      <c r="C35" s="35" t="n"/>
      <c r="D35" s="35" t="n"/>
      <c r="E35" s="35" t="n"/>
      <c r="F35" s="35" t="n"/>
      <c r="G35" s="34" t="n"/>
      <c r="H35" s="34" t="n"/>
      <c r="I35" s="38" t="n"/>
      <c r="J35" s="39" t="str">
        <f>IF(OR(G35="",H35=""),"",ROUND(MOD(H35-G35,1)*24-N(I35)/60,2))</f>
        <v/>
      </c>
      <c r="K35" s="39" t="str">
        <f>IF(J35="","",MIN(J35,DayHours))</f>
        <v/>
      </c>
      <c r="L35" s="39" t="str">
        <f>IF(J35="","",ROUND(MAX(0,J35-DayHours),2))</f>
        <v/>
      </c>
      <c r="M35" s="40" t="str">
        <f>IF(J35="","",ROUND((K35+L35*OTRate)*StdRate,2))</f>
        <v/>
      </c>
      <c r="N35" s="35" t="n"/>
    </row>
    <row r="36">
      <c r="A36" s="33" t="n"/>
      <c r="B36" s="35" t="n"/>
      <c r="C36" s="35" t="n"/>
      <c r="D36" s="35" t="n"/>
      <c r="E36" s="35" t="n"/>
      <c r="F36" s="35" t="n"/>
      <c r="G36" s="34" t="n"/>
      <c r="H36" s="34" t="n"/>
      <c r="I36" s="38" t="n"/>
      <c r="J36" s="39" t="str">
        <f>IF(OR(G36="",H36=""),"",ROUND(MOD(H36-G36,1)*24-N(I36)/60,2))</f>
        <v/>
      </c>
      <c r="K36" s="39" t="str">
        <f>IF(J36="","",MIN(J36,DayHours))</f>
        <v/>
      </c>
      <c r="L36" s="39" t="str">
        <f>IF(J36="","",ROUND(MAX(0,J36-DayHours),2))</f>
        <v/>
      </c>
      <c r="M36" s="40" t="str">
        <f>IF(J36="","",ROUND((K36+L36*OTRate)*StdRate,2))</f>
        <v/>
      </c>
      <c r="N36" s="35" t="n"/>
    </row>
    <row r="37">
      <c r="A37" s="33" t="n"/>
      <c r="B37" s="35" t="n"/>
      <c r="C37" s="35" t="n"/>
      <c r="D37" s="35" t="n"/>
      <c r="E37" s="35" t="n"/>
      <c r="F37" s="35" t="n"/>
      <c r="G37" s="34" t="n"/>
      <c r="H37" s="34" t="n"/>
      <c r="I37" s="38" t="n"/>
      <c r="J37" s="39" t="str">
        <f>IF(OR(G37="",H37=""),"",ROUND(MOD(H37-G37,1)*24-N(I37)/60,2))</f>
        <v/>
      </c>
      <c r="K37" s="39" t="str">
        <f>IF(J37="","",MIN(J37,DayHours))</f>
        <v/>
      </c>
      <c r="L37" s="39" t="str">
        <f>IF(J37="","",ROUND(MAX(0,J37-DayHours),2))</f>
        <v/>
      </c>
      <c r="M37" s="40" t="str">
        <f>IF(J37="","",ROUND((K37+L37*OTRate)*StdRate,2))</f>
        <v/>
      </c>
      <c r="N37" s="35" t="n"/>
    </row>
    <row r="38">
      <c r="A38" s="33" t="n"/>
      <c r="B38" s="35" t="n"/>
      <c r="C38" s="35" t="n"/>
      <c r="D38" s="35" t="n"/>
      <c r="E38" s="35" t="n"/>
      <c r="F38" s="35" t="n"/>
      <c r="G38" s="34" t="n"/>
      <c r="H38" s="34" t="n"/>
      <c r="I38" s="38" t="n"/>
      <c r="J38" s="39" t="str">
        <f>IF(OR(G38="",H38=""),"",ROUND(MOD(H38-G38,1)*24-N(I38)/60,2))</f>
        <v/>
      </c>
      <c r="K38" s="39" t="str">
        <f>IF(J38="","",MIN(J38,DayHours))</f>
        <v/>
      </c>
      <c r="L38" s="39" t="str">
        <f>IF(J38="","",ROUND(MAX(0,J38-DayHours),2))</f>
        <v/>
      </c>
      <c r="M38" s="40" t="str">
        <f>IF(J38="","",ROUND((K38+L38*OTRate)*StdRate,2))</f>
        <v/>
      </c>
      <c r="N38" s="35" t="n"/>
    </row>
    <row r="39">
      <c r="A39" s="33" t="n"/>
      <c r="B39" s="35" t="n"/>
      <c r="C39" s="35" t="n"/>
      <c r="D39" s="35" t="n"/>
      <c r="E39" s="35" t="n"/>
      <c r="F39" s="35" t="n"/>
      <c r="G39" s="34" t="n"/>
      <c r="H39" s="34" t="n"/>
      <c r="I39" s="38" t="n"/>
      <c r="J39" s="39" t="str">
        <f>IF(OR(G39="",H39=""),"",ROUND(MOD(H39-G39,1)*24-N(I39)/60,2))</f>
        <v/>
      </c>
      <c r="K39" s="39" t="str">
        <f>IF(J39="","",MIN(J39,DayHours))</f>
        <v/>
      </c>
      <c r="L39" s="39" t="str">
        <f>IF(J39="","",ROUND(MAX(0,J39-DayHours),2))</f>
        <v/>
      </c>
      <c r="M39" s="40" t="str">
        <f>IF(J39="","",ROUND((K39+L39*OTRate)*StdRate,2))</f>
        <v/>
      </c>
      <c r="N39" s="35" t="n"/>
    </row>
    <row r="40">
      <c r="A40" s="33" t="n"/>
      <c r="B40" s="35" t="n"/>
      <c r="C40" s="35" t="n"/>
      <c r="D40" s="35" t="n"/>
      <c r="E40" s="35" t="n"/>
      <c r="F40" s="35" t="n"/>
      <c r="G40" s="34" t="n"/>
      <c r="H40" s="34" t="n"/>
      <c r="I40" s="38" t="n"/>
      <c r="J40" s="39" t="str">
        <f>IF(OR(G40="",H40=""),"",ROUND(MOD(H40-G40,1)*24-N(I40)/60,2))</f>
        <v/>
      </c>
      <c r="K40" s="39" t="str">
        <f>IF(J40="","",MIN(J40,DayHours))</f>
        <v/>
      </c>
      <c r="L40" s="39" t="str">
        <f>IF(J40="","",ROUND(MAX(0,J40-DayHours),2))</f>
        <v/>
      </c>
      <c r="M40" s="40" t="str">
        <f>IF(J40="","",ROUND((K40+L40*OTRate)*StdRate,2))</f>
        <v/>
      </c>
      <c r="N40" s="35" t="n"/>
    </row>
    <row r="41">
      <c r="A41" s="33" t="n"/>
      <c r="B41" s="35" t="n"/>
      <c r="C41" s="35" t="n"/>
      <c r="D41" s="35" t="n"/>
      <c r="E41" s="35" t="n"/>
      <c r="F41" s="35" t="n"/>
      <c r="G41" s="34" t="n"/>
      <c r="H41" s="34" t="n"/>
      <c r="I41" s="38" t="n"/>
      <c r="J41" s="39" t="str">
        <f>IF(OR(G41="",H41=""),"",ROUND(MOD(H41-G41,1)*24-N(I41)/60,2))</f>
        <v/>
      </c>
      <c r="K41" s="39" t="str">
        <f>IF(J41="","",MIN(J41,DayHours))</f>
        <v/>
      </c>
      <c r="L41" s="39" t="str">
        <f>IF(J41="","",ROUND(MAX(0,J41-DayHours),2))</f>
        <v/>
      </c>
      <c r="M41" s="40" t="str">
        <f>IF(J41="","",ROUND((K41+L41*OTRate)*StdRate,2))</f>
        <v/>
      </c>
      <c r="N41" s="35" t="n"/>
    </row>
    <row r="42">
      <c r="A42" s="33" t="n"/>
      <c r="B42" s="35" t="n"/>
      <c r="C42" s="35" t="n"/>
      <c r="D42" s="35" t="n"/>
      <c r="E42" s="35" t="n"/>
      <c r="F42" s="35" t="n"/>
      <c r="G42" s="34" t="n"/>
      <c r="H42" s="34" t="n"/>
      <c r="I42" s="38" t="n"/>
      <c r="J42" s="39" t="str">
        <f>IF(OR(G42="",H42=""),"",ROUND(MOD(H42-G42,1)*24-N(I42)/60,2))</f>
        <v/>
      </c>
      <c r="K42" s="39" t="str">
        <f>IF(J42="","",MIN(J42,DayHours))</f>
        <v/>
      </c>
      <c r="L42" s="39" t="str">
        <f>IF(J42="","",ROUND(MAX(0,J42-DayHours),2))</f>
        <v/>
      </c>
      <c r="M42" s="40" t="str">
        <f>IF(J42="","",ROUND((K42+L42*OTRate)*StdRate,2))</f>
        <v/>
      </c>
      <c r="N42" s="35" t="n"/>
    </row>
    <row r="43">
      <c r="A43" s="33" t="n"/>
      <c r="B43" s="35" t="n"/>
      <c r="C43" s="35" t="n"/>
      <c r="D43" s="35" t="n"/>
      <c r="E43" s="35" t="n"/>
      <c r="F43" s="35" t="n"/>
      <c r="G43" s="34" t="n"/>
      <c r="H43" s="34" t="n"/>
      <c r="I43" s="38" t="n"/>
      <c r="J43" s="39" t="str">
        <f>IF(OR(G43="",H43=""),"",ROUND(MOD(H43-G43,1)*24-N(I43)/60,2))</f>
        <v/>
      </c>
      <c r="K43" s="39" t="str">
        <f>IF(J43="","",MIN(J43,DayHours))</f>
        <v/>
      </c>
      <c r="L43" s="39" t="str">
        <f>IF(J43="","",ROUND(MAX(0,J43-DayHours),2))</f>
        <v/>
      </c>
      <c r="M43" s="40" t="str">
        <f>IF(J43="","",ROUND((K43+L43*OTRate)*StdRate,2))</f>
        <v/>
      </c>
      <c r="N43" s="35" t="n"/>
    </row>
    <row r="44">
      <c r="A44" s="33" t="n"/>
      <c r="B44" s="35" t="n"/>
      <c r="C44" s="35" t="n"/>
      <c r="D44" s="35" t="n"/>
      <c r="E44" s="35" t="n"/>
      <c r="F44" s="35" t="n"/>
      <c r="G44" s="34" t="n"/>
      <c r="H44" s="34" t="n"/>
      <c r="I44" s="38" t="n"/>
      <c r="J44" s="39" t="str">
        <f>IF(OR(G44="",H44=""),"",ROUND(MOD(H44-G44,1)*24-N(I44)/60,2))</f>
        <v/>
      </c>
      <c r="K44" s="39" t="str">
        <f>IF(J44="","",MIN(J44,DayHours))</f>
        <v/>
      </c>
      <c r="L44" s="39" t="str">
        <f>IF(J44="","",ROUND(MAX(0,J44-DayHours),2))</f>
        <v/>
      </c>
      <c r="M44" s="40" t="str">
        <f>IF(J44="","",ROUND((K44+L44*OTRate)*StdRate,2))</f>
        <v/>
      </c>
      <c r="N44" s="35" t="n"/>
    </row>
    <row r="45">
      <c r="A45" s="33" t="n"/>
      <c r="B45" s="35" t="n"/>
      <c r="C45" s="35" t="n"/>
      <c r="D45" s="35" t="n"/>
      <c r="E45" s="35" t="n"/>
      <c r="F45" s="35" t="n"/>
      <c r="G45" s="34" t="n"/>
      <c r="H45" s="34" t="n"/>
      <c r="I45" s="38" t="n"/>
      <c r="J45" s="39" t="str">
        <f>IF(OR(G45="",H45=""),"",ROUND(MOD(H45-G45,1)*24-N(I45)/60,2))</f>
        <v/>
      </c>
      <c r="K45" s="39" t="str">
        <f>IF(J45="","",MIN(J45,DayHours))</f>
        <v/>
      </c>
      <c r="L45" s="39" t="str">
        <f>IF(J45="","",ROUND(MAX(0,J45-DayHours),2))</f>
        <v/>
      </c>
      <c r="M45" s="40" t="str">
        <f>IF(J45="","",ROUND((K45+L45*OTRate)*StdRate,2))</f>
        <v/>
      </c>
      <c r="N45" s="35" t="n"/>
    </row>
    <row r="46">
      <c r="A46" s="33" t="n"/>
      <c r="B46" s="35" t="n"/>
      <c r="C46" s="35" t="n"/>
      <c r="D46" s="35" t="n"/>
      <c r="E46" s="35" t="n"/>
      <c r="F46" s="35" t="n"/>
      <c r="G46" s="34" t="n"/>
      <c r="H46" s="34" t="n"/>
      <c r="I46" s="38" t="n"/>
      <c r="J46" s="39" t="str">
        <f>IF(OR(G46="",H46=""),"",ROUND(MOD(H46-G46,1)*24-N(I46)/60,2))</f>
        <v/>
      </c>
      <c r="K46" s="39" t="str">
        <f>IF(J46="","",MIN(J46,DayHours))</f>
        <v/>
      </c>
      <c r="L46" s="39" t="str">
        <f>IF(J46="","",ROUND(MAX(0,J46-DayHours),2))</f>
        <v/>
      </c>
      <c r="M46" s="40" t="str">
        <f>IF(J46="","",ROUND((K46+L46*OTRate)*StdRate,2))</f>
        <v/>
      </c>
      <c r="N46" s="35" t="n"/>
    </row>
    <row r="47">
      <c r="A47" s="33" t="n"/>
      <c r="B47" s="35" t="n"/>
      <c r="C47" s="35" t="n"/>
      <c r="D47" s="35" t="n"/>
      <c r="E47" s="35" t="n"/>
      <c r="F47" s="35" t="n"/>
      <c r="G47" s="34" t="n"/>
      <c r="H47" s="34" t="n"/>
      <c r="I47" s="38" t="n"/>
      <c r="J47" s="39" t="str">
        <f>IF(OR(G47="",H47=""),"",ROUND(MOD(H47-G47,1)*24-N(I47)/60,2))</f>
        <v/>
      </c>
      <c r="K47" s="39" t="str">
        <f>IF(J47="","",MIN(J47,DayHours))</f>
        <v/>
      </c>
      <c r="L47" s="39" t="str">
        <f>IF(J47="","",ROUND(MAX(0,J47-DayHours),2))</f>
        <v/>
      </c>
      <c r="M47" s="40" t="str">
        <f>IF(J47="","",ROUND((K47+L47*OTRate)*StdRate,2))</f>
        <v/>
      </c>
      <c r="N47" s="35" t="n"/>
    </row>
    <row r="48">
      <c r="A48" s="33" t="n"/>
      <c r="B48" s="35" t="n"/>
      <c r="C48" s="35" t="n"/>
      <c r="D48" s="35" t="n"/>
      <c r="E48" s="35" t="n"/>
      <c r="F48" s="35" t="n"/>
      <c r="G48" s="34" t="n"/>
      <c r="H48" s="34" t="n"/>
      <c r="I48" s="38" t="n"/>
      <c r="J48" s="39" t="str">
        <f>IF(OR(G48="",H48=""),"",ROUND(MOD(H48-G48,1)*24-N(I48)/60,2))</f>
        <v/>
      </c>
      <c r="K48" s="39" t="str">
        <f>IF(J48="","",MIN(J48,DayHours))</f>
        <v/>
      </c>
      <c r="L48" s="39" t="str">
        <f>IF(J48="","",ROUND(MAX(0,J48-DayHours),2))</f>
        <v/>
      </c>
      <c r="M48" s="40" t="str">
        <f>IF(J48="","",ROUND((K48+L48*OTRate)*StdRate,2))</f>
        <v/>
      </c>
      <c r="N48" s="35" t="n"/>
    </row>
    <row r="49">
      <c r="A49" s="33" t="n"/>
      <c r="B49" s="35" t="n"/>
      <c r="C49" s="35" t="n"/>
      <c r="D49" s="35" t="n"/>
      <c r="E49" s="35" t="n"/>
      <c r="F49" s="35" t="n"/>
      <c r="G49" s="34" t="n"/>
      <c r="H49" s="34" t="n"/>
      <c r="I49" s="38" t="n"/>
      <c r="J49" s="39" t="str">
        <f>IF(OR(G49="",H49=""),"",ROUND(MOD(H49-G49,1)*24-N(I49)/60,2))</f>
        <v/>
      </c>
      <c r="K49" s="39" t="str">
        <f>IF(J49="","",MIN(J49,DayHours))</f>
        <v/>
      </c>
      <c r="L49" s="39" t="str">
        <f>IF(J49="","",ROUND(MAX(0,J49-DayHours),2))</f>
        <v/>
      </c>
      <c r="M49" s="40" t="str">
        <f>IF(J49="","",ROUND((K49+L49*OTRate)*StdRate,2))</f>
        <v/>
      </c>
      <c r="N49" s="35" t="n"/>
    </row>
    <row r="50">
      <c r="A50" s="33" t="n"/>
      <c r="B50" s="35" t="n"/>
      <c r="C50" s="35" t="n"/>
      <c r="D50" s="35" t="n"/>
      <c r="E50" s="35" t="n"/>
      <c r="F50" s="35" t="n"/>
      <c r="G50" s="34" t="n"/>
      <c r="H50" s="34" t="n"/>
      <c r="I50" s="38" t="n"/>
      <c r="J50" s="39" t="str">
        <f>IF(OR(G50="",H50=""),"",ROUND(MOD(H50-G50,1)*24-N(I50)/60,2))</f>
        <v/>
      </c>
      <c r="K50" s="39" t="str">
        <f>IF(J50="","",MIN(J50,DayHours))</f>
        <v/>
      </c>
      <c r="L50" s="39" t="str">
        <f>IF(J50="","",ROUND(MAX(0,J50-DayHours),2))</f>
        <v/>
      </c>
      <c r="M50" s="40" t="str">
        <f>IF(J50="","",ROUND((K50+L50*OTRate)*StdRate,2))</f>
        <v/>
      </c>
      <c r="N50" s="35" t="n"/>
    </row>
    <row r="51">
      <c r="A51" s="33" t="n"/>
      <c r="B51" s="35" t="n"/>
      <c r="C51" s="35" t="n"/>
      <c r="D51" s="35" t="n"/>
      <c r="E51" s="35" t="n"/>
      <c r="F51" s="35" t="n"/>
      <c r="G51" s="34" t="n"/>
      <c r="H51" s="34" t="n"/>
      <c r="I51" s="38" t="n"/>
      <c r="J51" s="39" t="str">
        <f>IF(OR(G51="",H51=""),"",ROUND(MOD(H51-G51,1)*24-N(I51)/60,2))</f>
        <v/>
      </c>
      <c r="K51" s="39" t="str">
        <f>IF(J51="","",MIN(J51,DayHours))</f>
        <v/>
      </c>
      <c r="L51" s="39" t="str">
        <f>IF(J51="","",ROUND(MAX(0,J51-DayHours),2))</f>
        <v/>
      </c>
      <c r="M51" s="40" t="str">
        <f>IF(J51="","",ROUND((K51+L51*OTRate)*StdRate,2))</f>
        <v/>
      </c>
      <c r="N51" s="35" t="n"/>
    </row>
    <row r="52">
      <c r="A52" s="33" t="n"/>
      <c r="B52" s="35" t="n"/>
      <c r="C52" s="35" t="n"/>
      <c r="D52" s="35" t="n"/>
      <c r="E52" s="35" t="n"/>
      <c r="F52" s="35" t="n"/>
      <c r="G52" s="34" t="n"/>
      <c r="H52" s="34" t="n"/>
      <c r="I52" s="38" t="n"/>
      <c r="J52" s="39" t="str">
        <f>IF(OR(G52="",H52=""),"",ROUND(MOD(H52-G52,1)*24-N(I52)/60,2))</f>
        <v/>
      </c>
      <c r="K52" s="39" t="str">
        <f>IF(J52="","",MIN(J52,DayHours))</f>
        <v/>
      </c>
      <c r="L52" s="39" t="str">
        <f>IF(J52="","",ROUND(MAX(0,J52-DayHours),2))</f>
        <v/>
      </c>
      <c r="M52" s="40" t="str">
        <f>IF(J52="","",ROUND((K52+L52*OTRate)*StdRate,2))</f>
        <v/>
      </c>
      <c r="N52" s="35" t="n"/>
    </row>
    <row r="53">
      <c r="A53" s="33" t="n"/>
      <c r="B53" s="35" t="n"/>
      <c r="C53" s="35" t="n"/>
      <c r="D53" s="35" t="n"/>
      <c r="E53" s="35" t="n"/>
      <c r="F53" s="35" t="n"/>
      <c r="G53" s="34" t="n"/>
      <c r="H53" s="34" t="n"/>
      <c r="I53" s="38" t="n"/>
      <c r="J53" s="39" t="str">
        <f>IF(OR(G53="",H53=""),"",ROUND(MOD(H53-G53,1)*24-N(I53)/60,2))</f>
        <v/>
      </c>
      <c r="K53" s="39" t="str">
        <f>IF(J53="","",MIN(J53,DayHours))</f>
        <v/>
      </c>
      <c r="L53" s="39" t="str">
        <f>IF(J53="","",ROUND(MAX(0,J53-DayHours),2))</f>
        <v/>
      </c>
      <c r="M53" s="40" t="str">
        <f>IF(J53="","",ROUND((K53+L53*OTRate)*StdRate,2))</f>
        <v/>
      </c>
      <c r="N53" s="35" t="n"/>
    </row>
    <row r="54">
      <c r="A54" s="33" t="n"/>
      <c r="B54" s="35" t="n"/>
      <c r="C54" s="35" t="n"/>
      <c r="D54" s="35" t="n"/>
      <c r="E54" s="35" t="n"/>
      <c r="F54" s="35" t="n"/>
      <c r="G54" s="34" t="n"/>
      <c r="H54" s="34" t="n"/>
      <c r="I54" s="38" t="n"/>
      <c r="J54" s="39" t="str">
        <f>IF(OR(G54="",H54=""),"",ROUND(MOD(H54-G54,1)*24-N(I54)/60,2))</f>
        <v/>
      </c>
      <c r="K54" s="39" t="str">
        <f>IF(J54="","",MIN(J54,DayHours))</f>
        <v/>
      </c>
      <c r="L54" s="39" t="str">
        <f>IF(J54="","",ROUND(MAX(0,J54-DayHours),2))</f>
        <v/>
      </c>
      <c r="M54" s="40" t="str">
        <f>IF(J54="","",ROUND((K54+L54*OTRate)*StdRate,2))</f>
        <v/>
      </c>
      <c r="N54" s="35" t="n"/>
    </row>
    <row r="55">
      <c r="A55" s="33" t="n"/>
      <c r="B55" s="35" t="n"/>
      <c r="C55" s="35" t="n"/>
      <c r="D55" s="35" t="n"/>
      <c r="E55" s="35" t="n"/>
      <c r="F55" s="35" t="n"/>
      <c r="G55" s="34" t="n"/>
      <c r="H55" s="34" t="n"/>
      <c r="I55" s="38" t="n"/>
      <c r="J55" s="39" t="str">
        <f>IF(OR(G55="",H55=""),"",ROUND(MOD(H55-G55,1)*24-N(I55)/60,2))</f>
        <v/>
      </c>
      <c r="K55" s="39" t="str">
        <f>IF(J55="","",MIN(J55,DayHours))</f>
        <v/>
      </c>
      <c r="L55" s="39" t="str">
        <f>IF(J55="","",ROUND(MAX(0,J55-DayHours),2))</f>
        <v/>
      </c>
      <c r="M55" s="40" t="str">
        <f>IF(J55="","",ROUND((K55+L55*OTRate)*StdRate,2))</f>
        <v/>
      </c>
      <c r="N55" s="35" t="n"/>
    </row>
    <row r="56">
      <c r="A56" s="33" t="n"/>
      <c r="B56" s="35" t="n"/>
      <c r="C56" s="35" t="n"/>
      <c r="D56" s="35" t="n"/>
      <c r="E56" s="35" t="n"/>
      <c r="F56" s="35" t="n"/>
      <c r="G56" s="34" t="n"/>
      <c r="H56" s="34" t="n"/>
      <c r="I56" s="38" t="n"/>
      <c r="J56" s="39" t="str">
        <f>IF(OR(G56="",H56=""),"",ROUND(MOD(H56-G56,1)*24-N(I56)/60,2))</f>
        <v/>
      </c>
      <c r="K56" s="39" t="str">
        <f>IF(J56="","",MIN(J56,DayHours))</f>
        <v/>
      </c>
      <c r="L56" s="39" t="str">
        <f>IF(J56="","",ROUND(MAX(0,J56-DayHours),2))</f>
        <v/>
      </c>
      <c r="M56" s="40" t="str">
        <f>IF(J56="","",ROUND((K56+L56*OTRate)*StdRate,2))</f>
        <v/>
      </c>
      <c r="N56" s="35" t="n"/>
    </row>
    <row r="57">
      <c r="A57" s="33" t="n"/>
      <c r="B57" s="35" t="n"/>
      <c r="C57" s="35" t="n"/>
      <c r="D57" s="35" t="n"/>
      <c r="E57" s="35" t="n"/>
      <c r="F57" s="35" t="n"/>
      <c r="G57" s="34" t="n"/>
      <c r="H57" s="34" t="n"/>
      <c r="I57" s="38" t="n"/>
      <c r="J57" s="39" t="str">
        <f>IF(OR(G57="",H57=""),"",ROUND(MOD(H57-G57,1)*24-N(I57)/60,2))</f>
        <v/>
      </c>
      <c r="K57" s="39" t="str">
        <f>IF(J57="","",MIN(J57,DayHours))</f>
        <v/>
      </c>
      <c r="L57" s="39" t="str">
        <f>IF(J57="","",ROUND(MAX(0,J57-DayHours),2))</f>
        <v/>
      </c>
      <c r="M57" s="40" t="str">
        <f>IF(J57="","",ROUND((K57+L57*OTRate)*StdRate,2))</f>
        <v/>
      </c>
      <c r="N57" s="35" t="n"/>
    </row>
    <row r="59">
      <c r="A59" s="37" t="inlineStr">
        <is>
          <t>Sample: 10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7">
    <dataValidation sqref="A8:A57" showDropDown="0" showInputMessage="0" showErrorMessage="1" allowBlank="1" error="Enter a date, e.g. 27/10/2026." type="date" operator="greaterThan">
      <formula1>DATE(2000,1,1)</formula1>
    </dataValidation>
    <dataValidation sqref="B8:B57" showDropDown="0" showInputMessage="0" showErrorMessage="1" allowBlank="1" error="Pick a value from the list." type="list">
      <formula1>=Staff</formula1>
    </dataValidation>
    <dataValidation sqref="E8:E57" showDropDown="0" showInputMessage="0" showErrorMessage="1" allowBlank="1" error="Pick a value from the list." type="list">
      <formula1>=Sites</formula1>
    </dataValidation>
    <dataValidation sqref="G8:G57" showDropDown="0" showInputMessage="0" showErrorMessage="1" allowBlank="1" error="Enter a time, e.g. 18:00." type="time" operator="between">
      <formula1>0</formula1>
      <formula2>0.999988</formula2>
    </dataValidation>
    <dataValidation sqref="H8:H57" showDropDown="0" showInputMessage="0" showErrorMessage="1" allowBlank="1" error="Enter a time, e.g. 18:00." type="time" operator="between">
      <formula1>0</formula1>
      <formula2>0.999988</formula2>
    </dataValidation>
    <dataValidation sqref="I8:I57" showDropDown="0" showInputMessage="0" showErrorMessage="1" allowBlank="1" error="Enter a number (0 or more)." type="decimal" operator="greaterThanOrEqual">
      <formula1>0</formula1>
    </dataValidation>
    <dataValidation sqref="N8:N57" showDropDown="0" showInputMessage="0" showErrorMessage="1" allowBlank="1" error="Pick a value from the list." type="list">
      <formula1>=L_YesNo</formula1>
    </dataValidation>
  </dataValidations>
  <pageMargins left="0.75" right="0.75" top="1" bottom="1" header="0.5" footer="0.5"/>
  <pageSetup orientation="landscape" fitToHeight="0" fitToWidth="1"/>
  <headerFooter>
    <oddHeader>&amp;CSAMPLE prepared for Your Security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5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D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 ht="26" customHeight="1">
      <c r="A1" s="1" t="inlineStr">
        <is>
          <t>YOUR LOGO HERE</t>
        </is>
      </c>
      <c r="B1" s="2" t="n"/>
      <c r="C1" s="3" t="inlineStr">
        <is>
          <t>YOUR SECURITY COMPANY  -  YOUR LISTS</t>
        </is>
      </c>
    </row>
    <row r="2" ht="16" customHeight="1">
      <c r="A2" s="4" t="n"/>
      <c r="B2" s="5" t="n"/>
      <c r="C2" s="6" t="inlineStr">
        <is>
          <t>Edit these lists - every drop-down in the workbook reads them</t>
        </is>
      </c>
    </row>
    <row r="3" ht="14" customHeight="1">
      <c r="A3" s="7" t="n"/>
      <c r="B3" s="8" t="n"/>
      <c r="C3" s="9" t="inlineStr">
        <is>
          <t>SAMPLE prepared for Your Security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</row>
    <row r="5">
      <c r="C5" s="14" t="inlineStr">
        <is>
          <t>Type over the samples or add your own in the empty rows.</t>
        </is>
      </c>
    </row>
    <row r="7" ht="24" customHeight="1">
      <c r="A7" s="27" t="inlineStr">
        <is>
          <t>Staff</t>
        </is>
      </c>
      <c r="B7" s="27" t="inlineStr">
        <is>
          <t>Sites</t>
        </is>
      </c>
      <c r="C7" s="27" t="inlineStr">
        <is>
          <t>Incident types</t>
        </is>
      </c>
    </row>
    <row r="8">
      <c r="A8" s="35" t="inlineStr">
        <is>
          <t>S. Dlamini</t>
        </is>
      </c>
      <c r="B8" s="35" t="inlineStr">
        <is>
          <t>Riverside Industrial Park</t>
        </is>
      </c>
      <c r="C8" s="35" t="inlineStr">
        <is>
          <t>Theft</t>
        </is>
      </c>
    </row>
    <row r="9">
      <c r="A9" s="35" t="inlineStr">
        <is>
          <t>T. Mokoena</t>
        </is>
      </c>
      <c r="B9" s="35" t="inlineStr">
        <is>
          <t>Greenfield Estate gatehouse</t>
        </is>
      </c>
      <c r="C9" s="35" t="inlineStr">
        <is>
          <t>Burglary / break-in</t>
        </is>
      </c>
    </row>
    <row r="10">
      <c r="A10" s="35" t="inlineStr">
        <is>
          <t>N. Khumalo</t>
        </is>
      </c>
      <c r="B10" s="35" t="inlineStr">
        <is>
          <t>Main Road shopping centre</t>
        </is>
      </c>
      <c r="C10" s="35" t="inlineStr">
        <is>
          <t>Trespass</t>
        </is>
      </c>
    </row>
    <row r="11">
      <c r="A11" s="35" t="inlineStr">
        <is>
          <t>P. van Wyk</t>
        </is>
      </c>
      <c r="B11" s="35" t="inlineStr">
        <is>
          <t>Harbour warehouse 4</t>
        </is>
      </c>
      <c r="C11" s="35" t="inlineStr">
        <is>
          <t>Vandalism / damage</t>
        </is>
      </c>
    </row>
    <row r="12">
      <c r="A12" s="35" t="inlineStr">
        <is>
          <t>L. Ndlovu</t>
        </is>
      </c>
      <c r="B12" s="35" t="n"/>
      <c r="C12" s="35" t="inlineStr">
        <is>
          <t>Alarm activation</t>
        </is>
      </c>
    </row>
    <row r="13">
      <c r="A13" s="35" t="n"/>
      <c r="B13" s="35" t="n"/>
      <c r="C13" s="35" t="inlineStr">
        <is>
          <t>Suspicious person</t>
        </is>
      </c>
    </row>
    <row r="14">
      <c r="A14" s="35" t="n"/>
      <c r="B14" s="35" t="n"/>
      <c r="C14" s="35" t="inlineStr">
        <is>
          <t>Suspicious vehicle</t>
        </is>
      </c>
    </row>
    <row r="15">
      <c r="A15" s="35" t="n"/>
      <c r="B15" s="35" t="n"/>
      <c r="C15" s="35" t="inlineStr">
        <is>
          <t>Access control breach</t>
        </is>
      </c>
    </row>
    <row r="16">
      <c r="A16" s="35" t="n"/>
      <c r="B16" s="35" t="n"/>
      <c r="C16" s="35" t="n"/>
    </row>
    <row r="17">
      <c r="A17" s="35" t="n"/>
      <c r="B17" s="35" t="n"/>
      <c r="C17" s="35" t="n"/>
    </row>
    <row r="18">
      <c r="A18" s="35" t="n"/>
      <c r="B18" s="35" t="n"/>
      <c r="C18" s="35" t="n"/>
    </row>
    <row r="19">
      <c r="A19" s="35" t="n"/>
      <c r="B19" s="35" t="n"/>
      <c r="C19" s="35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Security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6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F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48" customWidth="1" min="3" max="3"/>
    <col width="16" customWidth="1" min="4" max="4"/>
    <col width="3" customWidth="1" min="5" max="5"/>
    <col width="44" customWidth="1" min="6" max="6"/>
  </cols>
  <sheetData>
    <row r="1" ht="26" customHeight="1">
      <c r="A1" s="1" t="inlineStr">
        <is>
          <t>YOUR LOGO HERE</t>
        </is>
      </c>
      <c r="B1" s="2" t="n"/>
      <c r="C1" s="3" t="inlineStr">
        <is>
          <t>YOUR SECURITY COMPANY  -  SETTINGS</t>
        </is>
      </c>
    </row>
    <row r="2" ht="16" customHeight="1">
      <c r="A2" s="4" t="n"/>
      <c r="B2" s="5" t="n"/>
      <c r="C2" s="6" t="inlineStr">
        <is>
          <t>Every calculation in this workbook reads these values</t>
        </is>
      </c>
    </row>
    <row r="3" ht="14" customHeight="1">
      <c r="A3" s="7" t="n"/>
      <c r="B3" s="8" t="n"/>
      <c r="C3" s="9" t="inlineStr">
        <is>
          <t>SAMPLE prepared for Your Security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</row>
    <row r="6">
      <c r="A6" s="27" t="inlineStr"/>
      <c r="B6" s="27" t="inlineStr"/>
      <c r="C6" s="27" t="inlineStr">
        <is>
          <t>Setting</t>
        </is>
      </c>
      <c r="D6" s="27" t="inlineStr">
        <is>
          <t>Value</t>
        </is>
      </c>
      <c r="E6" s="27" t="inlineStr"/>
      <c r="F6" s="27" t="inlineStr">
        <is>
          <t>Note</t>
        </is>
      </c>
    </row>
    <row r="7">
      <c r="C7" s="41" t="inlineStr">
        <is>
          <t>Company name</t>
        </is>
      </c>
      <c r="D7" s="35" t="inlineStr">
        <is>
          <t>Your Security Company</t>
        </is>
      </c>
      <c r="F7" s="14" t="inlineStr">
        <is>
          <t>Shown at the top of the quote / invoice</t>
        </is>
      </c>
    </row>
    <row r="8">
      <c r="C8" s="41" t="inlineStr">
        <is>
          <t>Today's date (for overdue, expiry and days open)</t>
        </is>
      </c>
      <c r="D8" s="33" t="n">
        <v>46322</v>
      </c>
      <c r="F8" s="14" t="inlineStr">
        <is>
          <t>Change it to today when you open the file</t>
        </is>
      </c>
    </row>
    <row r="9">
      <c r="C9" s="41" t="inlineStr">
        <is>
          <t>VAT rate</t>
        </is>
      </c>
      <c r="D9" s="42" t="n">
        <v>0.15</v>
      </c>
      <c r="F9" s="14" t="inlineStr">
        <is>
          <t>South Africa: 15%</t>
        </is>
      </c>
    </row>
    <row r="10">
      <c r="C10" s="41" t="inlineStr">
        <is>
          <t>Technician rate per hour (R)</t>
        </is>
      </c>
      <c r="D10" s="43" t="n">
        <v>450</v>
      </c>
      <c r="F10" s="14" t="inlineStr">
        <is>
          <t>Used for job values</t>
        </is>
      </c>
    </row>
    <row r="11">
      <c r="C11" s="41" t="inlineStr">
        <is>
          <t>Guard hourly rate (R)</t>
        </is>
      </c>
      <c r="D11" s="43" t="n">
        <v>35</v>
      </c>
      <c r="F11" s="14" t="inlineStr">
        <is>
          <t>Sample value - set to your agreement</t>
        </is>
      </c>
    </row>
    <row r="12">
      <c r="C12" s="41" t="inlineStr">
        <is>
          <t>Normal hours per day</t>
        </is>
      </c>
      <c r="D12" s="44" t="n">
        <v>9</v>
      </c>
      <c r="F12" s="14" t="inlineStr">
        <is>
          <t>Hours above this are overtime</t>
        </is>
      </c>
    </row>
    <row r="13">
      <c r="C13" s="41" t="inlineStr">
        <is>
          <t>Overtime rate (x wage)</t>
        </is>
      </c>
      <c r="D13" s="45" t="n">
        <v>1.5</v>
      </c>
      <c r="F13" s="14" t="inlineStr"/>
    </row>
    <row r="14">
      <c r="C14" s="41" t="inlineStr">
        <is>
          <t>Pass mark (inspections, assessments)</t>
        </is>
      </c>
      <c r="D14" s="42" t="n">
        <v>0.8</v>
      </c>
      <c r="F14" s="14" t="inlineStr"/>
    </row>
    <row r="15">
      <c r="C15" s="41" t="inlineStr">
        <is>
          <t>Quote valid for (days)</t>
        </is>
      </c>
      <c r="D15" s="38" t="n">
        <v>30</v>
      </c>
      <c r="F15" s="14" t="inlineStr"/>
    </row>
    <row r="16">
      <c r="C16" s="41" t="inlineStr">
        <is>
          <t>Payment terms (days)</t>
        </is>
      </c>
      <c r="D16" s="38" t="n">
        <v>30</v>
      </c>
      <c r="F16" s="14" t="inlineStr"/>
    </row>
    <row r="17">
      <c r="C17" s="41" t="inlineStr">
        <is>
          <t>Certificate / refresher period (days)</t>
        </is>
      </c>
      <c r="D17" s="38" t="n">
        <v>365</v>
      </c>
      <c r="F17" s="14" t="inlineStr"/>
    </row>
    <row r="18">
      <c r="C18" s="41" t="inlineStr">
        <is>
          <t>Service interval (days)</t>
        </is>
      </c>
      <c r="D18" s="38" t="n">
        <v>90</v>
      </c>
      <c r="F18" s="14" t="inlineStr"/>
    </row>
    <row r="19">
      <c r="C19" s="41" t="inlineStr">
        <is>
          <t>Retention on claims</t>
        </is>
      </c>
      <c r="D19" s="42" t="n">
        <v>0.05</v>
      </c>
      <c r="F19" s="14" t="inlineStr"/>
    </row>
    <row r="20">
      <c r="C20" s="41" t="inlineStr">
        <is>
          <t>Patrol late limit (minutes)</t>
        </is>
      </c>
      <c r="D20" s="38" t="n">
        <v>10</v>
      </c>
      <c r="F20" s="14" t="inlineStr"/>
    </row>
    <row r="21">
      <c r="C21" s="41" t="inlineStr">
        <is>
          <t>Plant hire rate per hour (R)</t>
        </is>
      </c>
      <c r="D21" s="43" t="n">
        <v>650</v>
      </c>
      <c r="F21" s="14" t="inlineStr"/>
    </row>
    <row r="23">
      <c r="C23" s="37" t="inlineStr">
        <is>
          <t>Sample values: the full version is set up with your own rates and rules.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Security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7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0" customWidth="1" min="3" max="3"/>
  </cols>
  <sheetData>
    <row r="1" ht="26" customHeight="1">
      <c r="A1" s="1" t="inlineStr">
        <is>
          <t>YOUR LOGO HERE</t>
        </is>
      </c>
      <c r="B1" s="2" t="n"/>
      <c r="C1" s="3" t="inlineStr">
        <is>
          <t>YOUR SECURITY COMPANY  -  TERMS</t>
        </is>
      </c>
    </row>
    <row r="2" ht="16" customHeight="1">
      <c r="A2" s="4" t="n"/>
      <c r="B2" s="5" t="n"/>
      <c r="C2" s="6" t="inlineStr">
        <is>
          <t>Sample terms</t>
        </is>
      </c>
    </row>
    <row r="3" ht="14" customHeight="1">
      <c r="A3" s="7" t="n"/>
      <c r="B3" s="8" t="n"/>
      <c r="C3" s="9" t="inlineStr">
        <is>
          <t>SAMPLE prepared for Your Security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</row>
    <row r="6">
      <c r="C6" s="46" t="inlineStr">
        <is>
          <t>1. This file is a sample prepared for Your Security Company to show how a custom version would work.</t>
        </is>
      </c>
    </row>
    <row r="7">
      <c r="C7" s="46" t="inlineStr">
        <is>
          <t>2. It is not licensed for business use: do not use it for real guards, sites, clients or pay.</t>
        </is>
      </c>
    </row>
    <row r="8">
      <c r="C8" s="46" t="inlineStr">
        <is>
          <t>3. No redistribution: do not copy, share, resell or pass it on.</t>
        </is>
      </c>
    </row>
    <row r="9">
      <c r="C9" s="46" t="inlineStr">
        <is>
          <t>4. The sample is deliberately limited (50 rows per register); the names, sites and amounts in it are made up.</t>
        </is>
      </c>
    </row>
    <row r="10">
      <c r="C10" s="46" t="inlineStr">
        <is>
          <t>5. The full version is made to order: your logo and colours, your own fields, rules, prices and lists,</t>
        </is>
      </c>
    </row>
    <row r="11">
      <c r="C11" s="46" t="inlineStr">
        <is>
          <t xml:space="preserve">   unlimited rows, and no sample marks.</t>
        </is>
      </c>
    </row>
    <row r="12">
      <c r="C12" s="46" t="inlineStr">
        <is>
          <t>6. The layout and formulas remain the property of The Process until the full version is paid for.</t>
        </is>
      </c>
    </row>
    <row r="13">
      <c r="C13" s="46" t="inlineStr"/>
    </row>
    <row r="14">
      <c r="C14" s="46" t="inlineStr">
        <is>
          <t>Contact: The Process - iamtheprocess.com</t>
        </is>
      </c>
    </row>
    <row r="15">
      <c r="C15" s="46" t="inlineStr">
        <is>
          <t>(c) 2026 The Process - iamtheprocess.com. All rights reserved.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Security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8.xml><?xml version="1.0" encoding="utf-8"?>
<worksheet xmlns="http://schemas.openxmlformats.org/spreadsheetml/2006/main">
  <sheetPr>
    <tabColor rgb="001F2125"/>
    <outlinePr summaryBelow="1" summaryRight="1"/>
    <pageSetUpPr/>
  </sheetPr>
  <dimension ref="A1:T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Draft</t>
        </is>
      </c>
      <c r="B1" t="inlineStr">
        <is>
          <t>Unpaid</t>
        </is>
      </c>
      <c r="C1" t="inlineStr">
        <is>
          <t>Submitted</t>
        </is>
      </c>
      <c r="D1" t="inlineStr">
        <is>
          <t>Ordered</t>
        </is>
      </c>
      <c r="E1" t="inlineStr">
        <is>
          <t>Open</t>
        </is>
      </c>
      <c r="F1" t="inlineStr">
        <is>
          <t>Open</t>
        </is>
      </c>
      <c r="G1" t="inlineStr">
        <is>
          <t>Low</t>
        </is>
      </c>
      <c r="H1" t="inlineStr">
        <is>
          <t>Low</t>
        </is>
      </c>
      <c r="I1" t="inlineStr">
        <is>
          <t>Yes</t>
        </is>
      </c>
      <c r="J1" t="inlineStr">
        <is>
          <t>OK</t>
        </is>
      </c>
      <c r="K1" t="inlineStr">
        <is>
          <t>Pass</t>
        </is>
      </c>
      <c r="L1" t="inlineStr">
        <is>
          <t>Clear</t>
        </is>
      </c>
      <c r="M1" t="inlineStr">
        <is>
          <t>Patrol</t>
        </is>
      </c>
      <c r="N1" t="inlineStr">
        <is>
          <t>On time</t>
        </is>
      </c>
      <c r="O1" t="inlineStr">
        <is>
          <t>Good</t>
        </is>
      </c>
      <c r="P1" t="inlineStr">
        <is>
          <t>Working</t>
        </is>
      </c>
      <c r="Q1" t="inlineStr">
        <is>
          <t>Open</t>
        </is>
      </c>
      <c r="R1" t="inlineStr">
        <is>
          <t>Received</t>
        </is>
      </c>
      <c r="S1" t="inlineStr">
        <is>
          <t>Valid</t>
        </is>
      </c>
      <c r="T1" t="inlineStr">
        <is>
          <t>Up to date</t>
        </is>
      </c>
    </row>
    <row r="2">
      <c r="A2" t="inlineStr">
        <is>
          <t>Sent</t>
        </is>
      </c>
      <c r="B2" t="inlineStr">
        <is>
          <t>Overdue</t>
        </is>
      </c>
      <c r="C2" t="inlineStr">
        <is>
          <t>Certified</t>
        </is>
      </c>
      <c r="D2" t="inlineStr">
        <is>
          <t>Delivered</t>
        </is>
      </c>
      <c r="E2" t="inlineStr">
        <is>
          <t>In progress</t>
        </is>
      </c>
      <c r="F2" t="inlineStr">
        <is>
          <t>Follow-up</t>
        </is>
      </c>
      <c r="G2" t="inlineStr">
        <is>
          <t>Medium</t>
        </is>
      </c>
      <c r="H2" t="inlineStr">
        <is>
          <t>Normal</t>
        </is>
      </c>
      <c r="I2" t="inlineStr">
        <is>
          <t>No</t>
        </is>
      </c>
      <c r="J2" t="inlineStr">
        <is>
          <t>Fault</t>
        </is>
      </c>
      <c r="K2" t="inlineStr">
        <is>
          <t>Fail</t>
        </is>
      </c>
      <c r="L2" t="inlineStr">
        <is>
          <t>Cloudy</t>
        </is>
      </c>
      <c r="M2" t="inlineStr">
        <is>
          <t>Visitor</t>
        </is>
      </c>
      <c r="N2" t="inlineStr">
        <is>
          <t>Late</t>
        </is>
      </c>
      <c r="O2" t="inlineStr">
        <is>
          <t>Misfire</t>
        </is>
      </c>
      <c r="P2" t="inlineStr">
        <is>
          <t>Standing</t>
        </is>
      </c>
      <c r="Q2" t="inlineStr">
        <is>
          <t>Fixed</t>
        </is>
      </c>
      <c r="R2" t="inlineStr">
        <is>
          <t>In progress</t>
        </is>
      </c>
      <c r="S2" t="inlineStr">
        <is>
          <t>Renew soon</t>
        </is>
      </c>
      <c r="T2" t="inlineStr">
        <is>
          <t>Due soon</t>
        </is>
      </c>
    </row>
    <row r="3">
      <c r="A3" t="inlineStr">
        <is>
          <t>Accepted</t>
        </is>
      </c>
      <c r="B3" t="inlineStr">
        <is>
          <t>Paid</t>
        </is>
      </c>
      <c r="C3" t="inlineStr">
        <is>
          <t>Paid</t>
        </is>
      </c>
      <c r="D3" t="inlineStr">
        <is>
          <t>Invoiced</t>
        </is>
      </c>
      <c r="E3" t="inlineStr">
        <is>
          <t>Waiting for parts</t>
        </is>
      </c>
      <c r="F3" t="inlineStr">
        <is>
          <t>Closed</t>
        </is>
      </c>
      <c r="G3" t="inlineStr">
        <is>
          <t>High</t>
        </is>
      </c>
      <c r="H3" t="inlineStr">
        <is>
          <t>Urgent</t>
        </is>
      </c>
      <c r="J3" t="inlineStr">
        <is>
          <t>N/A</t>
        </is>
      </c>
      <c r="L3" t="inlineStr">
        <is>
          <t>Rain</t>
        </is>
      </c>
      <c r="M3" t="inlineStr">
        <is>
          <t>Delivery</t>
        </is>
      </c>
      <c r="O3" t="inlineStr">
        <is>
          <t>Flyrock</t>
        </is>
      </c>
      <c r="P3" t="inlineStr">
        <is>
          <t>Breakdown</t>
        </is>
      </c>
      <c r="Q3" t="inlineStr">
        <is>
          <t>Signed off</t>
        </is>
      </c>
      <c r="R3" t="inlineStr">
        <is>
          <t>Completed</t>
        </is>
      </c>
      <c r="S3" t="inlineStr">
        <is>
          <t>Expired</t>
        </is>
      </c>
      <c r="T3" t="inlineStr">
        <is>
          <t>Overdue</t>
        </is>
      </c>
    </row>
    <row r="4">
      <c r="A4" t="inlineStr">
        <is>
          <t>Declined</t>
        </is>
      </c>
      <c r="E4" t="inlineStr">
        <is>
          <t>Completed</t>
        </is>
      </c>
      <c r="G4" t="inlineStr">
        <is>
          <t>Critical</t>
        </is>
      </c>
      <c r="L4" t="inlineStr">
        <is>
          <t>Wind</t>
        </is>
      </c>
      <c r="M4" t="inlineStr">
        <is>
          <t>Alarm</t>
        </is>
      </c>
      <c r="O4" t="inlineStr">
        <is>
          <t>Re-blast needed</t>
        </is>
      </c>
    </row>
    <row r="5">
      <c r="E5" t="inlineStr">
        <is>
          <t>Invoiced</t>
        </is>
      </c>
      <c r="L5" t="inlineStr">
        <is>
          <t>Heat</t>
        </is>
      </c>
      <c r="M5" t="inlineStr">
        <is>
          <t>Handover</t>
        </is>
      </c>
    </row>
    <row r="6">
      <c r="M6" t="inlineStr">
        <is>
          <t>Incident</t>
        </is>
      </c>
    </row>
    <row r="7">
      <c r="M7" t="inlineStr">
        <is>
          <t>Other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Process</dc:creator>
  <dc:subject>Sample</dc:subject>
  <dcterms:created xsi:type="dcterms:W3CDTF">2026-10-27T08:59:11Z</dcterms:created>
  <dcterms:modified xsi:type="dcterms:W3CDTF">2026-10-27T08:59:12Z</dcterms:modified>
  <cp:lastModifiedBy>The Process</cp:lastModifiedBy>
  <cp:keywords>sample</cp:keywords>
</cp:coreProperties>
</file>